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-120" yWindow="-120" windowWidth="20730" windowHeight="11160" activeTab="2"/>
  </bookViews>
  <sheets>
    <sheet name="Civil" sheetId="3" r:id="rId1"/>
    <sheet name="MEI" sheetId="2" r:id="rId2"/>
    <sheet name="Jajmau" sheetId="1" r:id="rId3"/>
  </sheets>
  <externalReferences>
    <externalReference r:id="rId4"/>
  </externalReferences>
  <definedNames>
    <definedName name="_xlnm._FilterDatabase" localSheetId="0" hidden="1">Civil!$A$2:$J$104</definedName>
    <definedName name="_xlnm._FilterDatabase" localSheetId="2" hidden="1">Jajmau!$A$2:$P$356</definedName>
    <definedName name="_xlnm._FilterDatabase" localSheetId="1" hidden="1">MEI!$A$2:$J$257</definedName>
    <definedName name="L_Mazdoor">[1]Labour!$D$17</definedName>
    <definedName name="_xlnm.Print_Area" localSheetId="0">Civil!$B$1:$Q$109</definedName>
    <definedName name="_xlnm.Print_Area" localSheetId="2">Jajmau!$B$1:$R$369</definedName>
    <definedName name="_xlnm.Print_Area" localSheetId="1">MEI!$B$1:$Q$262</definedName>
    <definedName name="_xlnm.Print_Titles" localSheetId="0">Civil!$2:$3</definedName>
    <definedName name="_xlnm.Print_Titles" localSheetId="2">Jajmau!$2:$3</definedName>
    <definedName name="_xlnm.Print_Titles" localSheetId="1">MEI!$2:$3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57" i="2"/>
  <c r="J257"/>
  <c r="H257"/>
  <c r="F257"/>
  <c r="F104" i="3"/>
  <c r="P104"/>
  <c r="J104"/>
  <c r="H104"/>
  <c r="N112" i="1" l="1"/>
  <c r="R261"/>
  <c r="R225"/>
  <c r="R221"/>
  <c r="R219"/>
  <c r="R217"/>
  <c r="R215"/>
  <c r="R110"/>
  <c r="N86"/>
  <c r="R86"/>
  <c r="R74"/>
  <c r="R70"/>
  <c r="R78"/>
  <c r="R126" l="1"/>
  <c r="N267"/>
  <c r="N265"/>
  <c r="N263"/>
  <c r="N259"/>
  <c r="N245"/>
  <c r="N239"/>
  <c r="N223"/>
  <c r="N221"/>
  <c r="N219"/>
  <c r="N215"/>
  <c r="N116"/>
  <c r="N110"/>
  <c r="N106"/>
  <c r="N102"/>
  <c r="N90"/>
  <c r="N82"/>
  <c r="N78"/>
  <c r="N72"/>
  <c r="N68"/>
  <c r="N62"/>
  <c r="N60"/>
  <c r="N58"/>
  <c r="N54"/>
  <c r="N52"/>
  <c r="N50"/>
  <c r="W7"/>
  <c r="W8"/>
  <c r="W9"/>
  <c r="W10"/>
  <c r="W11"/>
  <c r="W12"/>
  <c r="W13"/>
  <c r="W14"/>
  <c r="W15"/>
  <c r="W16"/>
  <c r="W17"/>
  <c r="W18"/>
  <c r="W19"/>
  <c r="W20"/>
  <c r="W21"/>
  <c r="W22"/>
  <c r="W23"/>
  <c r="W24"/>
  <c r="W25"/>
  <c r="W26"/>
  <c r="W27"/>
  <c r="W28"/>
  <c r="W29"/>
  <c r="W30"/>
  <c r="W31"/>
  <c r="W32"/>
  <c r="W33"/>
  <c r="W34"/>
  <c r="W35"/>
  <c r="W36"/>
  <c r="W37"/>
  <c r="W38"/>
  <c r="W39"/>
  <c r="W40"/>
  <c r="W41"/>
  <c r="W42"/>
  <c r="W43"/>
  <c r="W44"/>
  <c r="W45"/>
  <c r="W46"/>
  <c r="W47"/>
  <c r="W48"/>
  <c r="W49"/>
  <c r="W50"/>
  <c r="W51"/>
  <c r="W52"/>
  <c r="W53"/>
  <c r="W54"/>
  <c r="W55"/>
  <c r="W56"/>
  <c r="W57"/>
  <c r="W58"/>
  <c r="W59"/>
  <c r="W60"/>
  <c r="W61"/>
  <c r="W62"/>
  <c r="W63"/>
  <c r="W64"/>
  <c r="W65"/>
  <c r="W66"/>
  <c r="W67"/>
  <c r="W68"/>
  <c r="W69"/>
  <c r="W70"/>
  <c r="W71"/>
  <c r="W72"/>
  <c r="W73"/>
  <c r="W74"/>
  <c r="W75"/>
  <c r="W76"/>
  <c r="W77"/>
  <c r="W78"/>
  <c r="W79"/>
  <c r="W80"/>
  <c r="W81"/>
  <c r="W82"/>
  <c r="W83"/>
  <c r="W84"/>
  <c r="W85"/>
  <c r="W86"/>
  <c r="W87"/>
  <c r="W88"/>
  <c r="W89"/>
  <c r="W90"/>
  <c r="W91"/>
  <c r="W92"/>
  <c r="W93"/>
  <c r="W94"/>
  <c r="W95"/>
  <c r="W96"/>
  <c r="W97"/>
  <c r="W98"/>
  <c r="W99"/>
  <c r="W100"/>
  <c r="W101"/>
  <c r="W102"/>
  <c r="W103"/>
  <c r="W104"/>
  <c r="W105"/>
  <c r="W106"/>
  <c r="W107"/>
  <c r="W108"/>
  <c r="W109"/>
  <c r="W110"/>
  <c r="W111"/>
  <c r="W112"/>
  <c r="W113"/>
  <c r="W114"/>
  <c r="W115"/>
  <c r="W116"/>
  <c r="W117"/>
  <c r="W118"/>
  <c r="W119"/>
  <c r="W120"/>
  <c r="W121"/>
  <c r="W122"/>
  <c r="W123"/>
  <c r="W124"/>
  <c r="W125"/>
  <c r="W126"/>
  <c r="W127"/>
  <c r="W128"/>
  <c r="W129"/>
  <c r="W130"/>
  <c r="W131"/>
  <c r="W132"/>
  <c r="W133"/>
  <c r="W134"/>
  <c r="W135"/>
  <c r="W136"/>
  <c r="W137"/>
  <c r="W138"/>
  <c r="W139"/>
  <c r="W140"/>
  <c r="W141"/>
  <c r="W142"/>
  <c r="W143"/>
  <c r="W144"/>
  <c r="W145"/>
  <c r="W146"/>
  <c r="W147"/>
  <c r="W148"/>
  <c r="W149"/>
  <c r="W150"/>
  <c r="W151"/>
  <c r="W152"/>
  <c r="W153"/>
  <c r="W154"/>
  <c r="W155"/>
  <c r="W156"/>
  <c r="W157"/>
  <c r="W158"/>
  <c r="W159"/>
  <c r="W160"/>
  <c r="W161"/>
  <c r="W162"/>
  <c r="W163"/>
  <c r="W164"/>
  <c r="W165"/>
  <c r="W166"/>
  <c r="W167"/>
  <c r="W168"/>
  <c r="W169"/>
  <c r="W170"/>
  <c r="W171"/>
  <c r="W172"/>
  <c r="W173"/>
  <c r="W174"/>
  <c r="W175"/>
  <c r="W176"/>
  <c r="W177"/>
  <c r="W178"/>
  <c r="W179"/>
  <c r="W180"/>
  <c r="W181"/>
  <c r="W182"/>
  <c r="W183"/>
  <c r="W184"/>
  <c r="W185"/>
  <c r="W186"/>
  <c r="W187"/>
  <c r="W188"/>
  <c r="W189"/>
  <c r="W190"/>
  <c r="W191"/>
  <c r="W192"/>
  <c r="W193"/>
  <c r="W194"/>
  <c r="W195"/>
  <c r="W196"/>
  <c r="W197"/>
  <c r="W198"/>
  <c r="W199"/>
  <c r="W200"/>
  <c r="W201"/>
  <c r="W202"/>
  <c r="W203"/>
  <c r="W204"/>
  <c r="W205"/>
  <c r="W206"/>
  <c r="W207"/>
  <c r="W208"/>
  <c r="W209"/>
  <c r="W210"/>
  <c r="W211"/>
  <c r="W212"/>
  <c r="W213"/>
  <c r="W214"/>
  <c r="W215"/>
  <c r="W216"/>
  <c r="W217"/>
  <c r="W218"/>
  <c r="W219"/>
  <c r="W220"/>
  <c r="W221"/>
  <c r="W222"/>
  <c r="W223"/>
  <c r="W224"/>
  <c r="W225"/>
  <c r="W226"/>
  <c r="W227"/>
  <c r="W228"/>
  <c r="W229"/>
  <c r="W230"/>
  <c r="W231"/>
  <c r="W232"/>
  <c r="W233"/>
  <c r="W234"/>
  <c r="W235"/>
  <c r="W236"/>
  <c r="W237"/>
  <c r="W238"/>
  <c r="W239"/>
  <c r="W240"/>
  <c r="W241"/>
  <c r="W242"/>
  <c r="W243"/>
  <c r="W244"/>
  <c r="W245"/>
  <c r="W246"/>
  <c r="W247"/>
  <c r="W248"/>
  <c r="W249"/>
  <c r="W250"/>
  <c r="W251"/>
  <c r="W252"/>
  <c r="W253"/>
  <c r="W254"/>
  <c r="W255"/>
  <c r="W256"/>
  <c r="W257"/>
  <c r="W258"/>
  <c r="W259"/>
  <c r="W260"/>
  <c r="W261"/>
  <c r="W262"/>
  <c r="W263"/>
  <c r="W264"/>
  <c r="W265"/>
  <c r="W266"/>
  <c r="W267"/>
  <c r="W268"/>
  <c r="W269"/>
  <c r="W270"/>
  <c r="W271"/>
  <c r="W272"/>
  <c r="W273"/>
  <c r="W274"/>
  <c r="W275"/>
  <c r="W276"/>
  <c r="W277"/>
  <c r="W278"/>
  <c r="W279"/>
  <c r="W280"/>
  <c r="W281"/>
  <c r="W282"/>
  <c r="W283"/>
  <c r="W284"/>
  <c r="W285"/>
  <c r="W286"/>
  <c r="W287"/>
  <c r="W288"/>
  <c r="W289"/>
  <c r="W290"/>
  <c r="W291"/>
  <c r="W292"/>
  <c r="W293"/>
  <c r="W294"/>
  <c r="W295"/>
  <c r="W296"/>
  <c r="W297"/>
  <c r="W298"/>
  <c r="W299"/>
  <c r="W300"/>
  <c r="W301"/>
  <c r="W302"/>
  <c r="W303"/>
  <c r="W304"/>
  <c r="W305"/>
  <c r="W306"/>
  <c r="W307"/>
  <c r="W308"/>
  <c r="W309"/>
  <c r="W310"/>
  <c r="W311"/>
  <c r="W312"/>
  <c r="W313"/>
  <c r="W314"/>
  <c r="W315"/>
  <c r="W316"/>
  <c r="W317"/>
  <c r="W318"/>
  <c r="W319"/>
  <c r="W320"/>
  <c r="W321"/>
  <c r="W322"/>
  <c r="W323"/>
  <c r="W324"/>
  <c r="W325"/>
  <c r="W326"/>
  <c r="W327"/>
  <c r="W328"/>
  <c r="W329"/>
  <c r="W330"/>
  <c r="W331"/>
  <c r="W332"/>
  <c r="W333"/>
  <c r="W334"/>
  <c r="W335"/>
  <c r="W336"/>
  <c r="W337"/>
  <c r="W338"/>
  <c r="W339"/>
  <c r="W340"/>
  <c r="W341"/>
  <c r="W342"/>
  <c r="W343"/>
  <c r="W344"/>
  <c r="W345"/>
  <c r="W346"/>
  <c r="W347"/>
  <c r="W348"/>
  <c r="W349"/>
  <c r="W350"/>
  <c r="W351"/>
  <c r="W352"/>
  <c r="W353"/>
  <c r="W354"/>
  <c r="W355"/>
  <c r="W356"/>
  <c r="W357"/>
  <c r="W6"/>
  <c r="R352" l="1"/>
  <c r="R351"/>
  <c r="R350"/>
  <c r="R349"/>
  <c r="R348"/>
  <c r="R347"/>
  <c r="R346"/>
  <c r="R345"/>
  <c r="R344"/>
  <c r="R343"/>
  <c r="R342"/>
  <c r="R341"/>
  <c r="R340"/>
  <c r="R339"/>
  <c r="R338"/>
  <c r="R337"/>
  <c r="R336"/>
  <c r="R335"/>
  <c r="R334"/>
  <c r="R333"/>
  <c r="R332"/>
  <c r="R331"/>
  <c r="R330"/>
  <c r="R329"/>
  <c r="R328"/>
  <c r="R327"/>
  <c r="R326"/>
  <c r="R325"/>
  <c r="R324"/>
  <c r="R323"/>
  <c r="R322"/>
  <c r="R321"/>
  <c r="R320"/>
  <c r="R319"/>
  <c r="R318"/>
  <c r="R317"/>
  <c r="R316"/>
  <c r="R315"/>
  <c r="R314"/>
  <c r="R313"/>
  <c r="R312"/>
  <c r="R311"/>
  <c r="R310"/>
  <c r="R309"/>
  <c r="R308"/>
  <c r="R307"/>
  <c r="R306"/>
  <c r="R305"/>
  <c r="R304"/>
  <c r="R303"/>
  <c r="R302"/>
  <c r="R301"/>
  <c r="R300"/>
  <c r="R299"/>
  <c r="R298"/>
  <c r="R297"/>
  <c r="R296"/>
  <c r="R295"/>
  <c r="R294"/>
  <c r="R293"/>
  <c r="R292"/>
  <c r="R291"/>
  <c r="R290"/>
  <c r="R289"/>
  <c r="R288"/>
  <c r="R287"/>
  <c r="R286"/>
  <c r="R285"/>
  <c r="R284"/>
  <c r="R283"/>
  <c r="R282"/>
  <c r="R281"/>
  <c r="R280"/>
  <c r="R279"/>
  <c r="R278"/>
  <c r="R277"/>
  <c r="R276"/>
  <c r="R275"/>
  <c r="R274"/>
  <c r="R273"/>
  <c r="R272"/>
  <c r="R271"/>
  <c r="R270"/>
  <c r="R269"/>
  <c r="R268"/>
  <c r="R267"/>
  <c r="R266"/>
  <c r="R265"/>
  <c r="R264"/>
  <c r="R263"/>
  <c r="R262"/>
  <c r="R260"/>
  <c r="R259"/>
  <c r="R258"/>
  <c r="R257"/>
  <c r="R256"/>
  <c r="R255"/>
  <c r="R254"/>
  <c r="R253"/>
  <c r="R252"/>
  <c r="R251"/>
  <c r="R250"/>
  <c r="R249"/>
  <c r="R248"/>
  <c r="R247"/>
  <c r="R246"/>
  <c r="R245"/>
  <c r="R244"/>
  <c r="R243"/>
  <c r="R242"/>
  <c r="R241"/>
  <c r="R240"/>
  <c r="R239"/>
  <c r="R238"/>
  <c r="R237"/>
  <c r="R236"/>
  <c r="R235"/>
  <c r="R234"/>
  <c r="R233"/>
  <c r="R232"/>
  <c r="R231"/>
  <c r="R230"/>
  <c r="R229"/>
  <c r="R228"/>
  <c r="R227"/>
  <c r="R226"/>
  <c r="R224"/>
  <c r="R223"/>
  <c r="R222"/>
  <c r="R220"/>
  <c r="R218"/>
  <c r="R216"/>
  <c r="R214"/>
  <c r="R213"/>
  <c r="R212"/>
  <c r="R211"/>
  <c r="R210"/>
  <c r="R209"/>
  <c r="R208"/>
  <c r="R207"/>
  <c r="R206"/>
  <c r="R205"/>
  <c r="R204"/>
  <c r="R203"/>
  <c r="R202"/>
  <c r="R201"/>
  <c r="R200"/>
  <c r="R199"/>
  <c r="R198"/>
  <c r="R197"/>
  <c r="R196"/>
  <c r="R195"/>
  <c r="R194"/>
  <c r="R193"/>
  <c r="R192"/>
  <c r="R191"/>
  <c r="R190"/>
  <c r="R189"/>
  <c r="R188"/>
  <c r="R187"/>
  <c r="R186"/>
  <c r="R185"/>
  <c r="R184"/>
  <c r="R183"/>
  <c r="R182"/>
  <c r="R181"/>
  <c r="R180"/>
  <c r="R179"/>
  <c r="R178"/>
  <c r="R177"/>
  <c r="R176"/>
  <c r="R175"/>
  <c r="R174"/>
  <c r="R173"/>
  <c r="R172"/>
  <c r="R171"/>
  <c r="R170"/>
  <c r="R169"/>
  <c r="R168"/>
  <c r="R167"/>
  <c r="R166"/>
  <c r="R165"/>
  <c r="R164"/>
  <c r="R163"/>
  <c r="R162"/>
  <c r="R161"/>
  <c r="R160"/>
  <c r="R159"/>
  <c r="R158"/>
  <c r="R157"/>
  <c r="R156"/>
  <c r="R155"/>
  <c r="R154"/>
  <c r="R153"/>
  <c r="R152"/>
  <c r="R151"/>
  <c r="R150"/>
  <c r="R149"/>
  <c r="R148"/>
  <c r="R147"/>
  <c r="R146"/>
  <c r="R145"/>
  <c r="R144"/>
  <c r="R143"/>
  <c r="R142"/>
  <c r="R141"/>
  <c r="R140"/>
  <c r="R139"/>
  <c r="R138"/>
  <c r="R137"/>
  <c r="R136"/>
  <c r="R135"/>
  <c r="R134"/>
  <c r="R133"/>
  <c r="R132"/>
  <c r="R131"/>
  <c r="R130"/>
  <c r="R129"/>
  <c r="R128"/>
  <c r="R127"/>
  <c r="R125"/>
  <c r="R124"/>
  <c r="R123"/>
  <c r="R122"/>
  <c r="R121"/>
  <c r="R120"/>
  <c r="R119"/>
  <c r="R118"/>
  <c r="R117"/>
  <c r="R116"/>
  <c r="R115"/>
  <c r="R114"/>
  <c r="R113"/>
  <c r="R112"/>
  <c r="R111"/>
  <c r="R109"/>
  <c r="R108"/>
  <c r="R107"/>
  <c r="R106"/>
  <c r="R105"/>
  <c r="R104"/>
  <c r="R103"/>
  <c r="R102"/>
  <c r="R101"/>
  <c r="R100"/>
  <c r="R99"/>
  <c r="R98"/>
  <c r="R97"/>
  <c r="R96"/>
  <c r="R95"/>
  <c r="R94"/>
  <c r="R93"/>
  <c r="R91"/>
  <c r="R90"/>
  <c r="R89"/>
  <c r="R88"/>
  <c r="R87"/>
  <c r="R85"/>
  <c r="R84"/>
  <c r="R83"/>
  <c r="R82"/>
  <c r="R81"/>
  <c r="R80"/>
  <c r="R79"/>
  <c r="R77"/>
  <c r="R76"/>
  <c r="R75"/>
  <c r="R73"/>
  <c r="R72"/>
  <c r="R71"/>
  <c r="R69"/>
  <c r="R68"/>
  <c r="R67"/>
  <c r="R66"/>
  <c r="R65"/>
  <c r="R64"/>
  <c r="R63"/>
  <c r="R62"/>
  <c r="R61"/>
  <c r="R60"/>
  <c r="R59"/>
  <c r="R58"/>
  <c r="R57"/>
  <c r="R56"/>
  <c r="R55"/>
  <c r="R54"/>
  <c r="R53"/>
  <c r="R52"/>
  <c r="R51"/>
  <c r="R50"/>
  <c r="R49"/>
  <c r="R48"/>
  <c r="R47"/>
  <c r="R46"/>
  <c r="R45"/>
  <c r="R44"/>
  <c r="R43"/>
  <c r="R42"/>
  <c r="R41"/>
  <c r="R40"/>
  <c r="R39"/>
  <c r="R38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  <c r="R14"/>
  <c r="R13"/>
  <c r="R12"/>
  <c r="R11"/>
  <c r="R10"/>
  <c r="R9"/>
  <c r="R8"/>
  <c r="R6"/>
  <c r="B360"/>
  <c r="B361" s="1"/>
  <c r="B362" s="1"/>
  <c r="N352" l="1"/>
  <c r="N349"/>
  <c r="N347"/>
  <c r="N345"/>
  <c r="N343"/>
  <c r="N341"/>
  <c r="N339"/>
  <c r="N337"/>
  <c r="N335"/>
  <c r="N333"/>
  <c r="N331"/>
  <c r="N329"/>
  <c r="N327"/>
  <c r="N325"/>
  <c r="N323"/>
  <c r="N321"/>
  <c r="N319"/>
  <c r="N318"/>
  <c r="N313"/>
  <c r="N311"/>
  <c r="N309"/>
  <c r="N307"/>
  <c r="N305"/>
  <c r="N303"/>
  <c r="N301"/>
  <c r="N300"/>
  <c r="N295"/>
  <c r="N294"/>
  <c r="N291"/>
  <c r="N289"/>
  <c r="N287"/>
  <c r="N285"/>
  <c r="N283"/>
  <c r="N281"/>
  <c r="N279"/>
  <c r="N278"/>
  <c r="N273"/>
  <c r="N272"/>
  <c r="N269"/>
  <c r="N261"/>
  <c r="N257"/>
  <c r="N256"/>
  <c r="N251"/>
  <c r="N250"/>
  <c r="N247"/>
  <c r="N243"/>
  <c r="N241"/>
  <c r="N237"/>
  <c r="N235"/>
  <c r="N234"/>
  <c r="N229"/>
  <c r="N228"/>
  <c r="N225"/>
  <c r="N217"/>
  <c r="N213"/>
  <c r="N212"/>
  <c r="N207"/>
  <c r="N206"/>
  <c r="N205"/>
  <c r="N201"/>
  <c r="N200"/>
  <c r="N196"/>
  <c r="N195"/>
  <c r="N191"/>
  <c r="N190"/>
  <c r="N180"/>
  <c r="N171"/>
  <c r="N170"/>
  <c r="N166"/>
  <c r="N165"/>
  <c r="N161"/>
  <c r="N160"/>
  <c r="N156"/>
  <c r="N155"/>
  <c r="N144"/>
  <c r="N143"/>
  <c r="N140"/>
  <c r="N138"/>
  <c r="N136"/>
  <c r="N134"/>
  <c r="N132"/>
  <c r="N130"/>
  <c r="N128"/>
  <c r="N126"/>
  <c r="N124"/>
  <c r="N122"/>
  <c r="N120"/>
  <c r="N118"/>
  <c r="N114"/>
  <c r="N108"/>
  <c r="N104"/>
  <c r="N100"/>
  <c r="N98"/>
  <c r="N96"/>
  <c r="N92"/>
  <c r="N88"/>
  <c r="N84"/>
  <c r="N80"/>
  <c r="N76"/>
  <c r="N74"/>
  <c r="N70"/>
  <c r="N66"/>
  <c r="N64"/>
  <c r="N48"/>
  <c r="N46"/>
  <c r="N44"/>
  <c r="N42"/>
  <c r="N10"/>
  <c r="N9"/>
  <c r="N8"/>
  <c r="U8"/>
  <c r="V8" s="1"/>
  <c r="U9"/>
  <c r="V9" s="1"/>
  <c r="U10"/>
  <c r="V10" s="1"/>
  <c r="U42"/>
  <c r="V42" s="1"/>
  <c r="U114"/>
  <c r="V114" s="1"/>
  <c r="U143"/>
  <c r="U144"/>
  <c r="V144" s="1"/>
  <c r="U155"/>
  <c r="V155" s="1"/>
  <c r="U156"/>
  <c r="V156" s="1"/>
  <c r="U160"/>
  <c r="V160" s="1"/>
  <c r="U161"/>
  <c r="V161" s="1"/>
  <c r="U165"/>
  <c r="V165" s="1"/>
  <c r="U166"/>
  <c r="V166" s="1"/>
  <c r="U170"/>
  <c r="U171"/>
  <c r="U180"/>
  <c r="V180" s="1"/>
  <c r="U190"/>
  <c r="V190" s="1"/>
  <c r="U191"/>
  <c r="V191" s="1"/>
  <c r="U195"/>
  <c r="V195" s="1"/>
  <c r="U196"/>
  <c r="V196" s="1"/>
  <c r="U200"/>
  <c r="V200" s="1"/>
  <c r="U201"/>
  <c r="V201" s="1"/>
  <c r="U205"/>
  <c r="V205" s="1"/>
  <c r="U206"/>
  <c r="V206" s="1"/>
  <c r="U207"/>
  <c r="V207" s="1"/>
  <c r="U212"/>
  <c r="V212" s="1"/>
  <c r="U213"/>
  <c r="V213" s="1"/>
  <c r="U228"/>
  <c r="V228" s="1"/>
  <c r="U229"/>
  <c r="V229" s="1"/>
  <c r="U234"/>
  <c r="U235"/>
  <c r="V235" s="1"/>
  <c r="U250"/>
  <c r="U251"/>
  <c r="V251" s="1"/>
  <c r="U256"/>
  <c r="V256" s="1"/>
  <c r="U257"/>
  <c r="V257" s="1"/>
  <c r="U272"/>
  <c r="V272" s="1"/>
  <c r="U273"/>
  <c r="V273" s="1"/>
  <c r="U278"/>
  <c r="V278" s="1"/>
  <c r="U279"/>
  <c r="U294"/>
  <c r="V294" s="1"/>
  <c r="U295"/>
  <c r="V295" s="1"/>
  <c r="U300"/>
  <c r="V300" s="1"/>
  <c r="U301"/>
  <c r="V301" s="1"/>
  <c r="U318"/>
  <c r="V318" s="1"/>
  <c r="U319"/>
  <c r="V319" s="1"/>
  <c r="U339"/>
  <c r="V339" s="1"/>
  <c r="V143"/>
  <c r="V170"/>
  <c r="V171"/>
  <c r="V234"/>
  <c r="V250"/>
  <c r="V279"/>
  <c r="V352"/>
  <c r="V353"/>
  <c r="V354"/>
  <c r="V356"/>
  <c r="V357"/>
  <c r="V365"/>
  <c r="V366"/>
  <c r="V367"/>
  <c r="V368"/>
  <c r="V369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T85"/>
  <c r="T86"/>
  <c r="T87"/>
  <c r="T88"/>
  <c r="T89"/>
  <c r="T90"/>
  <c r="T91"/>
  <c r="T92"/>
  <c r="T93"/>
  <c r="T94"/>
  <c r="T95"/>
  <c r="T96"/>
  <c r="T97"/>
  <c r="T98"/>
  <c r="T99"/>
  <c r="T100"/>
  <c r="T101"/>
  <c r="T102"/>
  <c r="T103"/>
  <c r="T104"/>
  <c r="T105"/>
  <c r="T106"/>
  <c r="T107"/>
  <c r="T108"/>
  <c r="T109"/>
  <c r="T110"/>
  <c r="T111"/>
  <c r="T112"/>
  <c r="T113"/>
  <c r="T114"/>
  <c r="T115"/>
  <c r="T116"/>
  <c r="T117"/>
  <c r="T118"/>
  <c r="T119"/>
  <c r="T120"/>
  <c r="T121"/>
  <c r="T122"/>
  <c r="T123"/>
  <c r="T124"/>
  <c r="T125"/>
  <c r="T126"/>
  <c r="T127"/>
  <c r="T128"/>
  <c r="T129"/>
  <c r="T130"/>
  <c r="T131"/>
  <c r="T132"/>
  <c r="T133"/>
  <c r="T134"/>
  <c r="T135"/>
  <c r="T136"/>
  <c r="T137"/>
  <c r="T138"/>
  <c r="T139"/>
  <c r="T140"/>
  <c r="T141"/>
  <c r="T142"/>
  <c r="T143"/>
  <c r="T144"/>
  <c r="T145"/>
  <c r="T146"/>
  <c r="T147"/>
  <c r="T148"/>
  <c r="T149"/>
  <c r="T150"/>
  <c r="T151"/>
  <c r="T152"/>
  <c r="T153"/>
  <c r="T154"/>
  <c r="T155"/>
  <c r="T156"/>
  <c r="T157"/>
  <c r="T158"/>
  <c r="T159"/>
  <c r="T160"/>
  <c r="T161"/>
  <c r="T162"/>
  <c r="T163"/>
  <c r="T164"/>
  <c r="T165"/>
  <c r="T166"/>
  <c r="T167"/>
  <c r="T168"/>
  <c r="T169"/>
  <c r="T170"/>
  <c r="T171"/>
  <c r="T172"/>
  <c r="T173"/>
  <c r="T174"/>
  <c r="T175"/>
  <c r="T176"/>
  <c r="T177"/>
  <c r="T178"/>
  <c r="T179"/>
  <c r="T180"/>
  <c r="T181"/>
  <c r="T182"/>
  <c r="T183"/>
  <c r="T184"/>
  <c r="T185"/>
  <c r="T186"/>
  <c r="T187"/>
  <c r="T188"/>
  <c r="T189"/>
  <c r="T190"/>
  <c r="T191"/>
  <c r="T192"/>
  <c r="T193"/>
  <c r="T194"/>
  <c r="T195"/>
  <c r="T196"/>
  <c r="T197"/>
  <c r="T198"/>
  <c r="T199"/>
  <c r="T200"/>
  <c r="T201"/>
  <c r="T202"/>
  <c r="T203"/>
  <c r="T204"/>
  <c r="T205"/>
  <c r="T206"/>
  <c r="T207"/>
  <c r="T208"/>
  <c r="T209"/>
  <c r="T210"/>
  <c r="T211"/>
  <c r="T212"/>
  <c r="T213"/>
  <c r="T214"/>
  <c r="T215"/>
  <c r="T216"/>
  <c r="T217"/>
  <c r="T218"/>
  <c r="T219"/>
  <c r="T220"/>
  <c r="T221"/>
  <c r="T222"/>
  <c r="T223"/>
  <c r="T224"/>
  <c r="T225"/>
  <c r="T226"/>
  <c r="T227"/>
  <c r="T228"/>
  <c r="T229"/>
  <c r="T230"/>
  <c r="T231"/>
  <c r="T232"/>
  <c r="T233"/>
  <c r="T234"/>
  <c r="T235"/>
  <c r="T236"/>
  <c r="T237"/>
  <c r="T238"/>
  <c r="T239"/>
  <c r="T240"/>
  <c r="T241"/>
  <c r="T242"/>
  <c r="T243"/>
  <c r="T244"/>
  <c r="T245"/>
  <c r="T246"/>
  <c r="T247"/>
  <c r="T248"/>
  <c r="T249"/>
  <c r="T250"/>
  <c r="T251"/>
  <c r="T252"/>
  <c r="T253"/>
  <c r="T254"/>
  <c r="T255"/>
  <c r="T256"/>
  <c r="T257"/>
  <c r="T258"/>
  <c r="T259"/>
  <c r="T260"/>
  <c r="T261"/>
  <c r="T262"/>
  <c r="T263"/>
  <c r="T264"/>
  <c r="T265"/>
  <c r="T266"/>
  <c r="T267"/>
  <c r="T268"/>
  <c r="T269"/>
  <c r="T270"/>
  <c r="T271"/>
  <c r="T272"/>
  <c r="T273"/>
  <c r="T274"/>
  <c r="T275"/>
  <c r="T276"/>
  <c r="T277"/>
  <c r="T278"/>
  <c r="T279"/>
  <c r="T280"/>
  <c r="T281"/>
  <c r="T282"/>
  <c r="T283"/>
  <c r="T284"/>
  <c r="T285"/>
  <c r="T286"/>
  <c r="T287"/>
  <c r="T288"/>
  <c r="T289"/>
  <c r="T290"/>
  <c r="T291"/>
  <c r="T292"/>
  <c r="T293"/>
  <c r="T294"/>
  <c r="T295"/>
  <c r="T296"/>
  <c r="T297"/>
  <c r="T298"/>
  <c r="T299"/>
  <c r="T300"/>
  <c r="T301"/>
  <c r="T302"/>
  <c r="T303"/>
  <c r="T304"/>
  <c r="T305"/>
  <c r="T306"/>
  <c r="T307"/>
  <c r="T308"/>
  <c r="T309"/>
  <c r="T310"/>
  <c r="T311"/>
  <c r="T312"/>
  <c r="T313"/>
  <c r="T314"/>
  <c r="T315"/>
  <c r="T316"/>
  <c r="T317"/>
  <c r="T318"/>
  <c r="T319"/>
  <c r="T320"/>
  <c r="T321"/>
  <c r="T322"/>
  <c r="T323"/>
  <c r="T324"/>
  <c r="T325"/>
  <c r="T326"/>
  <c r="T327"/>
  <c r="T328"/>
  <c r="T329"/>
  <c r="T330"/>
  <c r="T331"/>
  <c r="T332"/>
  <c r="T333"/>
  <c r="T334"/>
  <c r="T335"/>
  <c r="T336"/>
  <c r="T337"/>
  <c r="T338"/>
  <c r="T339"/>
  <c r="T340"/>
  <c r="T341"/>
  <c r="T342"/>
  <c r="T343"/>
  <c r="T344"/>
  <c r="T345"/>
  <c r="T346"/>
  <c r="T347"/>
  <c r="T348"/>
  <c r="T349"/>
  <c r="T350"/>
  <c r="T351"/>
  <c r="T352"/>
  <c r="T353"/>
  <c r="T354"/>
  <c r="T355"/>
  <c r="T356"/>
  <c r="U355" l="1"/>
  <c r="H352"/>
  <c r="H349"/>
  <c r="H347"/>
  <c r="H345"/>
  <c r="H343"/>
  <c r="H341"/>
  <c r="H337"/>
  <c r="H335"/>
  <c r="H333"/>
  <c r="H331"/>
  <c r="H329"/>
  <c r="H327"/>
  <c r="H325"/>
  <c r="H323"/>
  <c r="H321"/>
  <c r="H112"/>
  <c r="H110"/>
  <c r="H108"/>
  <c r="H106"/>
  <c r="H94"/>
  <c r="H92"/>
  <c r="H82"/>
  <c r="H80"/>
  <c r="H70"/>
  <c r="H68"/>
  <c r="L349" l="1"/>
  <c r="J349"/>
  <c r="L345"/>
  <c r="L337"/>
  <c r="L335"/>
  <c r="L333"/>
  <c r="L331"/>
  <c r="L329"/>
  <c r="L327"/>
  <c r="D318"/>
  <c r="F328" s="1"/>
  <c r="N328" s="1"/>
  <c r="D205"/>
  <c r="F204"/>
  <c r="N204" s="1"/>
  <c r="F203"/>
  <c r="N203" s="1"/>
  <c r="F202"/>
  <c r="N202" s="1"/>
  <c r="F199"/>
  <c r="N199" s="1"/>
  <c r="F198"/>
  <c r="N198" s="1"/>
  <c r="F197"/>
  <c r="N197" s="1"/>
  <c r="F194"/>
  <c r="N194" s="1"/>
  <c r="F193"/>
  <c r="N193" s="1"/>
  <c r="F192"/>
  <c r="N192" s="1"/>
  <c r="D180"/>
  <c r="D171"/>
  <c r="F187" s="1"/>
  <c r="N187" s="1"/>
  <c r="F169"/>
  <c r="N169" s="1"/>
  <c r="F168"/>
  <c r="N168" s="1"/>
  <c r="F167"/>
  <c r="N167" s="1"/>
  <c r="D161"/>
  <c r="F164" s="1"/>
  <c r="N164" s="1"/>
  <c r="D156"/>
  <c r="F157" s="1"/>
  <c r="N157" s="1"/>
  <c r="D143"/>
  <c r="F154" s="1"/>
  <c r="N154" s="1"/>
  <c r="J134"/>
  <c r="L120"/>
  <c r="L118"/>
  <c r="D114"/>
  <c r="F142" s="1"/>
  <c r="N142" s="1"/>
  <c r="J100"/>
  <c r="J96"/>
  <c r="J78"/>
  <c r="J76"/>
  <c r="L74"/>
  <c r="J74"/>
  <c r="L66"/>
  <c r="J66"/>
  <c r="J64"/>
  <c r="P50"/>
  <c r="P48"/>
  <c r="P46"/>
  <c r="L46"/>
  <c r="P44"/>
  <c r="D42"/>
  <c r="F61" s="1"/>
  <c r="N61" s="1"/>
  <c r="D10"/>
  <c r="F41" s="1"/>
  <c r="N41" s="1"/>
  <c r="D5"/>
  <c r="L62" l="1"/>
  <c r="P41"/>
  <c r="H41"/>
  <c r="H328"/>
  <c r="H142"/>
  <c r="H187"/>
  <c r="H154"/>
  <c r="H167"/>
  <c r="D355"/>
  <c r="H62"/>
  <c r="P62"/>
  <c r="H61"/>
  <c r="J197"/>
  <c r="F6"/>
  <c r="N6" s="1"/>
  <c r="J157"/>
  <c r="J192"/>
  <c r="L41"/>
  <c r="J41"/>
  <c r="J62"/>
  <c r="P61"/>
  <c r="L61"/>
  <c r="J61"/>
  <c r="F7"/>
  <c r="F11"/>
  <c r="N11" s="1"/>
  <c r="F12"/>
  <c r="N12" s="1"/>
  <c r="F13"/>
  <c r="N13" s="1"/>
  <c r="F14"/>
  <c r="N14" s="1"/>
  <c r="F15"/>
  <c r="N15" s="1"/>
  <c r="F17"/>
  <c r="N17" s="1"/>
  <c r="F18"/>
  <c r="N18" s="1"/>
  <c r="F19"/>
  <c r="N19" s="1"/>
  <c r="F20"/>
  <c r="N20" s="1"/>
  <c r="F21"/>
  <c r="N21" s="1"/>
  <c r="F22"/>
  <c r="F24"/>
  <c r="N24" s="1"/>
  <c r="F25"/>
  <c r="N25" s="1"/>
  <c r="F26"/>
  <c r="N26" s="1"/>
  <c r="F34"/>
  <c r="N34" s="1"/>
  <c r="F35"/>
  <c r="N35" s="1"/>
  <c r="F36"/>
  <c r="N36" s="1"/>
  <c r="F43"/>
  <c r="N43" s="1"/>
  <c r="F47"/>
  <c r="N47" s="1"/>
  <c r="F51"/>
  <c r="N51" s="1"/>
  <c r="F53"/>
  <c r="N53" s="1"/>
  <c r="F55"/>
  <c r="N55" s="1"/>
  <c r="F56"/>
  <c r="N56" s="1"/>
  <c r="F16"/>
  <c r="N16" s="1"/>
  <c r="F23"/>
  <c r="N23" s="1"/>
  <c r="F27"/>
  <c r="N27" s="1"/>
  <c r="F28"/>
  <c r="N28" s="1"/>
  <c r="F29"/>
  <c r="N29" s="1"/>
  <c r="F30"/>
  <c r="F31"/>
  <c r="N31" s="1"/>
  <c r="F32"/>
  <c r="N32" s="1"/>
  <c r="F33"/>
  <c r="N33" s="1"/>
  <c r="F37"/>
  <c r="N37" s="1"/>
  <c r="F38"/>
  <c r="F39"/>
  <c r="N39" s="1"/>
  <c r="F40"/>
  <c r="N40" s="1"/>
  <c r="F111"/>
  <c r="N111" s="1"/>
  <c r="F109"/>
  <c r="N109" s="1"/>
  <c r="F107"/>
  <c r="N107" s="1"/>
  <c r="F105"/>
  <c r="N105" s="1"/>
  <c r="F101"/>
  <c r="N101" s="1"/>
  <c r="F97"/>
  <c r="N97" s="1"/>
  <c r="F94"/>
  <c r="N94" s="1"/>
  <c r="F91"/>
  <c r="N91" s="1"/>
  <c r="F87"/>
  <c r="N87" s="1"/>
  <c r="F83"/>
  <c r="N83" s="1"/>
  <c r="F79"/>
  <c r="N79" s="1"/>
  <c r="F75"/>
  <c r="N75" s="1"/>
  <c r="F71"/>
  <c r="N71" s="1"/>
  <c r="F69"/>
  <c r="N69" s="1"/>
  <c r="F65"/>
  <c r="N65" s="1"/>
  <c r="F113"/>
  <c r="N113" s="1"/>
  <c r="F103"/>
  <c r="N103" s="1"/>
  <c r="F99"/>
  <c r="N99" s="1"/>
  <c r="F95"/>
  <c r="N95" s="1"/>
  <c r="F93"/>
  <c r="N93" s="1"/>
  <c r="F89"/>
  <c r="N89" s="1"/>
  <c r="F85"/>
  <c r="N85" s="1"/>
  <c r="F81"/>
  <c r="N81" s="1"/>
  <c r="F77"/>
  <c r="N77" s="1"/>
  <c r="F73"/>
  <c r="N73" s="1"/>
  <c r="F45"/>
  <c r="N45" s="1"/>
  <c r="F49"/>
  <c r="N49" s="1"/>
  <c r="F54"/>
  <c r="F57"/>
  <c r="N57" s="1"/>
  <c r="F59"/>
  <c r="N59" s="1"/>
  <c r="F63"/>
  <c r="N63" s="1"/>
  <c r="F67"/>
  <c r="N67" s="1"/>
  <c r="P142"/>
  <c r="L142"/>
  <c r="P154"/>
  <c r="L154"/>
  <c r="J154"/>
  <c r="P157"/>
  <c r="L157"/>
  <c r="P164"/>
  <c r="U164" s="1"/>
  <c r="V164" s="1"/>
  <c r="F117"/>
  <c r="N117" s="1"/>
  <c r="F121"/>
  <c r="N121" s="1"/>
  <c r="F125"/>
  <c r="N125" s="1"/>
  <c r="F129"/>
  <c r="N129" s="1"/>
  <c r="F133"/>
  <c r="N133" s="1"/>
  <c r="F137"/>
  <c r="N137" s="1"/>
  <c r="F141"/>
  <c r="N141" s="1"/>
  <c r="F145"/>
  <c r="N145" s="1"/>
  <c r="F146"/>
  <c r="N146" s="1"/>
  <c r="F147"/>
  <c r="N147" s="1"/>
  <c r="F148"/>
  <c r="N148" s="1"/>
  <c r="F150"/>
  <c r="N150" s="1"/>
  <c r="F153"/>
  <c r="N153" s="1"/>
  <c r="F158"/>
  <c r="N158" s="1"/>
  <c r="F159"/>
  <c r="N159" s="1"/>
  <c r="L167"/>
  <c r="P167"/>
  <c r="P168"/>
  <c r="U168" s="1"/>
  <c r="V168" s="1"/>
  <c r="P169"/>
  <c r="U169" s="1"/>
  <c r="V169" s="1"/>
  <c r="F115"/>
  <c r="N115" s="1"/>
  <c r="F119"/>
  <c r="N119" s="1"/>
  <c r="F123"/>
  <c r="N123" s="1"/>
  <c r="F127"/>
  <c r="N127" s="1"/>
  <c r="F131"/>
  <c r="N131" s="1"/>
  <c r="F135"/>
  <c r="N135" s="1"/>
  <c r="F139"/>
  <c r="N139" s="1"/>
  <c r="F151"/>
  <c r="N151" s="1"/>
  <c r="F149"/>
  <c r="N149" s="1"/>
  <c r="F152"/>
  <c r="N152" s="1"/>
  <c r="F162"/>
  <c r="N162" s="1"/>
  <c r="F163"/>
  <c r="N163" s="1"/>
  <c r="P187"/>
  <c r="L187"/>
  <c r="J187"/>
  <c r="F172"/>
  <c r="N172" s="1"/>
  <c r="F173"/>
  <c r="N173" s="1"/>
  <c r="F174"/>
  <c r="N174" s="1"/>
  <c r="F176"/>
  <c r="N176" s="1"/>
  <c r="F177"/>
  <c r="N177" s="1"/>
  <c r="F178"/>
  <c r="N178" s="1"/>
  <c r="F184"/>
  <c r="N184" s="1"/>
  <c r="F188"/>
  <c r="N188" s="1"/>
  <c r="F189"/>
  <c r="N189" s="1"/>
  <c r="L192"/>
  <c r="P192"/>
  <c r="P193"/>
  <c r="U193" s="1"/>
  <c r="V193" s="1"/>
  <c r="P194"/>
  <c r="U194" s="1"/>
  <c r="V194" s="1"/>
  <c r="L202"/>
  <c r="P202"/>
  <c r="P203"/>
  <c r="U203" s="1"/>
  <c r="V203" s="1"/>
  <c r="P204"/>
  <c r="U204" s="1"/>
  <c r="V204" s="1"/>
  <c r="F316"/>
  <c r="N316" s="1"/>
  <c r="F314"/>
  <c r="N314" s="1"/>
  <c r="F310"/>
  <c r="N310" s="1"/>
  <c r="F308"/>
  <c r="N308" s="1"/>
  <c r="F306"/>
  <c r="N306" s="1"/>
  <c r="F317"/>
  <c r="N317" s="1"/>
  <c r="F315"/>
  <c r="N315" s="1"/>
  <c r="F312"/>
  <c r="N312" s="1"/>
  <c r="F302"/>
  <c r="N302" s="1"/>
  <c r="F293"/>
  <c r="N293" s="1"/>
  <c r="F290"/>
  <c r="N290" s="1"/>
  <c r="F282"/>
  <c r="N282" s="1"/>
  <c r="F277"/>
  <c r="N277" s="1"/>
  <c r="F276"/>
  <c r="N276" s="1"/>
  <c r="F275"/>
  <c r="N275" s="1"/>
  <c r="F274"/>
  <c r="N274" s="1"/>
  <c r="F270"/>
  <c r="N270" s="1"/>
  <c r="F268"/>
  <c r="N268" s="1"/>
  <c r="F260"/>
  <c r="N260" s="1"/>
  <c r="F258"/>
  <c r="N258" s="1"/>
  <c r="F249"/>
  <c r="N249" s="1"/>
  <c r="F299"/>
  <c r="N299" s="1"/>
  <c r="F298"/>
  <c r="N298" s="1"/>
  <c r="F297"/>
  <c r="N297" s="1"/>
  <c r="F296"/>
  <c r="N296" s="1"/>
  <c r="F292"/>
  <c r="N292" s="1"/>
  <c r="F286"/>
  <c r="N286" s="1"/>
  <c r="F280"/>
  <c r="N280" s="1"/>
  <c r="F271"/>
  <c r="N271" s="1"/>
  <c r="F264"/>
  <c r="N264" s="1"/>
  <c r="F255"/>
  <c r="N255" s="1"/>
  <c r="F254"/>
  <c r="N254" s="1"/>
  <c r="F253"/>
  <c r="N253" s="1"/>
  <c r="F252"/>
  <c r="N252" s="1"/>
  <c r="F248"/>
  <c r="N248" s="1"/>
  <c r="F244"/>
  <c r="N244" s="1"/>
  <c r="F242"/>
  <c r="N242" s="1"/>
  <c r="F238"/>
  <c r="N238" s="1"/>
  <c r="F236"/>
  <c r="N236" s="1"/>
  <c r="F227"/>
  <c r="N227" s="1"/>
  <c r="F224"/>
  <c r="N224" s="1"/>
  <c r="F304"/>
  <c r="N304" s="1"/>
  <c r="F288"/>
  <c r="N288" s="1"/>
  <c r="F284"/>
  <c r="N284" s="1"/>
  <c r="F266"/>
  <c r="N266" s="1"/>
  <c r="F262"/>
  <c r="N262" s="1"/>
  <c r="F246"/>
  <c r="N246" s="1"/>
  <c r="F214"/>
  <c r="N214" s="1"/>
  <c r="F218"/>
  <c r="N218" s="1"/>
  <c r="F222"/>
  <c r="N222" s="1"/>
  <c r="F240"/>
  <c r="N240" s="1"/>
  <c r="F175"/>
  <c r="N175" s="1"/>
  <c r="F179"/>
  <c r="N179" s="1"/>
  <c r="F181"/>
  <c r="N181" s="1"/>
  <c r="F182"/>
  <c r="N182" s="1"/>
  <c r="F183"/>
  <c r="N183" s="1"/>
  <c r="F185"/>
  <c r="N185" s="1"/>
  <c r="F186"/>
  <c r="N186" s="1"/>
  <c r="L197"/>
  <c r="P197"/>
  <c r="P198"/>
  <c r="U198" s="1"/>
  <c r="V198" s="1"/>
  <c r="P199"/>
  <c r="U199" s="1"/>
  <c r="V199" s="1"/>
  <c r="F208"/>
  <c r="N208" s="1"/>
  <c r="F209"/>
  <c r="N209" s="1"/>
  <c r="F210"/>
  <c r="N210" s="1"/>
  <c r="F211"/>
  <c r="N211" s="1"/>
  <c r="F216"/>
  <c r="N216" s="1"/>
  <c r="F220"/>
  <c r="N220" s="1"/>
  <c r="F226"/>
  <c r="N226" s="1"/>
  <c r="F230"/>
  <c r="N230" s="1"/>
  <c r="F231"/>
  <c r="N231" s="1"/>
  <c r="F232"/>
  <c r="N232" s="1"/>
  <c r="F233"/>
  <c r="N233" s="1"/>
  <c r="P329"/>
  <c r="U329" s="1"/>
  <c r="V329" s="1"/>
  <c r="P328"/>
  <c r="L328"/>
  <c r="F320"/>
  <c r="N320" s="1"/>
  <c r="F324"/>
  <c r="N324" s="1"/>
  <c r="F350"/>
  <c r="N350" s="1"/>
  <c r="F346"/>
  <c r="N346" s="1"/>
  <c r="F351"/>
  <c r="N351" s="1"/>
  <c r="F348"/>
  <c r="N348" s="1"/>
  <c r="F344"/>
  <c r="N344" s="1"/>
  <c r="F340"/>
  <c r="N340" s="1"/>
  <c r="F338"/>
  <c r="N338" s="1"/>
  <c r="F334"/>
  <c r="N334" s="1"/>
  <c r="F330"/>
  <c r="N330" s="1"/>
  <c r="F342"/>
  <c r="N342" s="1"/>
  <c r="F336"/>
  <c r="N336" s="1"/>
  <c r="F332"/>
  <c r="N332" s="1"/>
  <c r="F322"/>
  <c r="N322" s="1"/>
  <c r="F326"/>
  <c r="N326" s="1"/>
  <c r="P30" l="1"/>
  <c r="N30"/>
  <c r="P22"/>
  <c r="N22"/>
  <c r="U202"/>
  <c r="V202" s="1"/>
  <c r="P38"/>
  <c r="N38"/>
  <c r="U197"/>
  <c r="V197" s="1"/>
  <c r="U41"/>
  <c r="V41" s="1"/>
  <c r="L25"/>
  <c r="P25"/>
  <c r="U61"/>
  <c r="V61" s="1"/>
  <c r="U328"/>
  <c r="V328" s="1"/>
  <c r="P40"/>
  <c r="P29"/>
  <c r="P24"/>
  <c r="L100"/>
  <c r="L78"/>
  <c r="L280"/>
  <c r="P39"/>
  <c r="P28"/>
  <c r="U62"/>
  <c r="V62" s="1"/>
  <c r="L288"/>
  <c r="P27"/>
  <c r="P21"/>
  <c r="P31"/>
  <c r="P26"/>
  <c r="L72"/>
  <c r="P37"/>
  <c r="P23"/>
  <c r="P36"/>
  <c r="P20"/>
  <c r="U192"/>
  <c r="V192" s="1"/>
  <c r="U167"/>
  <c r="V167" s="1"/>
  <c r="L76"/>
  <c r="P33"/>
  <c r="P35"/>
  <c r="P19"/>
  <c r="L19"/>
  <c r="L7"/>
  <c r="P7"/>
  <c r="U157"/>
  <c r="V157" s="1"/>
  <c r="U154"/>
  <c r="V154" s="1"/>
  <c r="P32"/>
  <c r="P34"/>
  <c r="U187"/>
  <c r="V187" s="1"/>
  <c r="L313"/>
  <c r="P313"/>
  <c r="P312"/>
  <c r="L312"/>
  <c r="L112"/>
  <c r="P247"/>
  <c r="L247"/>
  <c r="L268"/>
  <c r="P269"/>
  <c r="P268"/>
  <c r="L269"/>
  <c r="P290"/>
  <c r="L290"/>
  <c r="P291"/>
  <c r="L291"/>
  <c r="L302"/>
  <c r="J162"/>
  <c r="H254"/>
  <c r="H33"/>
  <c r="H35"/>
  <c r="H346"/>
  <c r="H255"/>
  <c r="L129"/>
  <c r="H109"/>
  <c r="H32"/>
  <c r="H18"/>
  <c r="H330"/>
  <c r="H350"/>
  <c r="L216"/>
  <c r="L263"/>
  <c r="H299"/>
  <c r="H276"/>
  <c r="H317"/>
  <c r="P84"/>
  <c r="H31"/>
  <c r="H26"/>
  <c r="H17"/>
  <c r="H332"/>
  <c r="L133"/>
  <c r="H16"/>
  <c r="H342"/>
  <c r="L221"/>
  <c r="J237"/>
  <c r="H298"/>
  <c r="L315"/>
  <c r="H334"/>
  <c r="H324"/>
  <c r="H211"/>
  <c r="H271"/>
  <c r="H249"/>
  <c r="H277"/>
  <c r="H147"/>
  <c r="H30"/>
  <c r="H53"/>
  <c r="P54"/>
  <c r="H25"/>
  <c r="H15"/>
  <c r="H348"/>
  <c r="L219"/>
  <c r="H351"/>
  <c r="H54"/>
  <c r="H210"/>
  <c r="H146"/>
  <c r="H29"/>
  <c r="H24"/>
  <c r="H340"/>
  <c r="P240"/>
  <c r="H288"/>
  <c r="H248"/>
  <c r="J261"/>
  <c r="L131"/>
  <c r="H145"/>
  <c r="L81"/>
  <c r="H39"/>
  <c r="H28"/>
  <c r="H270"/>
  <c r="H37"/>
  <c r="H227"/>
  <c r="H119"/>
  <c r="H338"/>
  <c r="J259"/>
  <c r="H40"/>
  <c r="P51"/>
  <c r="H14"/>
  <c r="H326"/>
  <c r="H322"/>
  <c r="H344"/>
  <c r="L304"/>
  <c r="H292"/>
  <c r="H293"/>
  <c r="L127"/>
  <c r="P69"/>
  <c r="H38"/>
  <c r="H27"/>
  <c r="H23"/>
  <c r="H36"/>
  <c r="H20"/>
  <c r="L225"/>
  <c r="L183"/>
  <c r="L184"/>
  <c r="H153"/>
  <c r="L93"/>
  <c r="L182"/>
  <c r="H150"/>
  <c r="P96"/>
  <c r="H188"/>
  <c r="L181"/>
  <c r="H148"/>
  <c r="H179"/>
  <c r="L176"/>
  <c r="L111"/>
  <c r="L214"/>
  <c r="L177"/>
  <c r="L175"/>
  <c r="L174"/>
  <c r="L173"/>
  <c r="L64"/>
  <c r="L94"/>
  <c r="H189"/>
  <c r="L172"/>
  <c r="L60"/>
  <c r="P98"/>
  <c r="L149"/>
  <c r="P149"/>
  <c r="L308"/>
  <c r="P308"/>
  <c r="H149"/>
  <c r="H268"/>
  <c r="H224"/>
  <c r="L224"/>
  <c r="H178"/>
  <c r="L178"/>
  <c r="J209"/>
  <c r="H209"/>
  <c r="J116"/>
  <c r="H116"/>
  <c r="H115"/>
  <c r="J297"/>
  <c r="H297"/>
  <c r="H151"/>
  <c r="H44"/>
  <c r="H43"/>
  <c r="H226"/>
  <c r="J222"/>
  <c r="L223"/>
  <c r="H223"/>
  <c r="H222"/>
  <c r="L222"/>
  <c r="P246"/>
  <c r="H246"/>
  <c r="J275"/>
  <c r="H275"/>
  <c r="J140"/>
  <c r="J139"/>
  <c r="J122"/>
  <c r="H121"/>
  <c r="H73"/>
  <c r="H74"/>
  <c r="J104"/>
  <c r="H105"/>
  <c r="J103"/>
  <c r="H104"/>
  <c r="H103"/>
  <c r="P88"/>
  <c r="H87"/>
  <c r="H88"/>
  <c r="H34"/>
  <c r="H22"/>
  <c r="J22"/>
  <c r="J7"/>
  <c r="H7"/>
  <c r="J253"/>
  <c r="H253"/>
  <c r="L316"/>
  <c r="P316"/>
  <c r="H316"/>
  <c r="J79"/>
  <c r="H81"/>
  <c r="U81" s="1"/>
  <c r="V81" s="1"/>
  <c r="H79"/>
  <c r="J56"/>
  <c r="H57"/>
  <c r="H84"/>
  <c r="H83"/>
  <c r="J337"/>
  <c r="H336"/>
  <c r="J336"/>
  <c r="J135"/>
  <c r="J136"/>
  <c r="P67"/>
  <c r="H67"/>
  <c r="H69"/>
  <c r="H78"/>
  <c r="H77"/>
  <c r="J113"/>
  <c r="H113"/>
  <c r="J92"/>
  <c r="H91"/>
  <c r="H93"/>
  <c r="J52"/>
  <c r="H51"/>
  <c r="H50"/>
  <c r="H49"/>
  <c r="H19"/>
  <c r="J110"/>
  <c r="H111"/>
  <c r="P186"/>
  <c r="H186"/>
  <c r="P183"/>
  <c r="H183"/>
  <c r="J267"/>
  <c r="L267"/>
  <c r="J266"/>
  <c r="L266"/>
  <c r="H267"/>
  <c r="H266"/>
  <c r="H174"/>
  <c r="P174"/>
  <c r="J142"/>
  <c r="J141"/>
  <c r="H141"/>
  <c r="H64"/>
  <c r="H63"/>
  <c r="H65"/>
  <c r="H66"/>
  <c r="H21"/>
  <c r="J6"/>
  <c r="H6"/>
  <c r="J230"/>
  <c r="H230"/>
  <c r="H95"/>
  <c r="H96"/>
  <c r="J138"/>
  <c r="H137"/>
  <c r="H45"/>
  <c r="J46"/>
  <c r="H46"/>
  <c r="L238"/>
  <c r="J239"/>
  <c r="J217"/>
  <c r="P182"/>
  <c r="H182"/>
  <c r="L245"/>
  <c r="L244"/>
  <c r="J244"/>
  <c r="H245"/>
  <c r="H244"/>
  <c r="P60"/>
  <c r="H60"/>
  <c r="H59"/>
  <c r="P86"/>
  <c r="H86"/>
  <c r="H85"/>
  <c r="L98"/>
  <c r="H98"/>
  <c r="H97"/>
  <c r="P175"/>
  <c r="H175"/>
  <c r="J296"/>
  <c r="H296"/>
  <c r="J11"/>
  <c r="H11"/>
  <c r="J208"/>
  <c r="H208"/>
  <c r="J274"/>
  <c r="H274"/>
  <c r="H100"/>
  <c r="H99"/>
  <c r="H185"/>
  <c r="P185"/>
  <c r="L264"/>
  <c r="L265"/>
  <c r="J264"/>
  <c r="J265"/>
  <c r="H320"/>
  <c r="J320"/>
  <c r="P181"/>
  <c r="H181"/>
  <c r="H290"/>
  <c r="P311"/>
  <c r="H310"/>
  <c r="P310"/>
  <c r="P173"/>
  <c r="H173"/>
  <c r="L123"/>
  <c r="H123"/>
  <c r="J158"/>
  <c r="J125"/>
  <c r="J126"/>
  <c r="L125"/>
  <c r="L126"/>
  <c r="J58"/>
  <c r="L58"/>
  <c r="J90"/>
  <c r="H90"/>
  <c r="H89"/>
  <c r="P72"/>
  <c r="H71"/>
  <c r="H72"/>
  <c r="H102"/>
  <c r="H101"/>
  <c r="H47"/>
  <c r="H48"/>
  <c r="H13"/>
  <c r="J13"/>
  <c r="P172"/>
  <c r="H172"/>
  <c r="H312"/>
  <c r="P176"/>
  <c r="H176"/>
  <c r="J231"/>
  <c r="H231"/>
  <c r="J252"/>
  <c r="H252"/>
  <c r="H315"/>
  <c r="H314"/>
  <c r="P184"/>
  <c r="H184"/>
  <c r="P177"/>
  <c r="H177"/>
  <c r="H152"/>
  <c r="H76"/>
  <c r="H75"/>
  <c r="H107"/>
  <c r="J106"/>
  <c r="H58"/>
  <c r="H56"/>
  <c r="J12"/>
  <c r="H12"/>
  <c r="P326"/>
  <c r="L326"/>
  <c r="P327"/>
  <c r="U327" s="1"/>
  <c r="V327" s="1"/>
  <c r="P334"/>
  <c r="L334"/>
  <c r="P335"/>
  <c r="U335" s="1"/>
  <c r="V335" s="1"/>
  <c r="P347"/>
  <c r="U347" s="1"/>
  <c r="V347" s="1"/>
  <c r="P346"/>
  <c r="J233"/>
  <c r="P220"/>
  <c r="L220"/>
  <c r="P221"/>
  <c r="J211"/>
  <c r="L185"/>
  <c r="J185"/>
  <c r="P179"/>
  <c r="P241"/>
  <c r="U241" s="1"/>
  <c r="V241" s="1"/>
  <c r="L240"/>
  <c r="U240" s="1"/>
  <c r="V240" s="1"/>
  <c r="P223"/>
  <c r="P222"/>
  <c r="J223"/>
  <c r="P215"/>
  <c r="L215"/>
  <c r="P214"/>
  <c r="J214"/>
  <c r="J247"/>
  <c r="L246"/>
  <c r="P267"/>
  <c r="P266"/>
  <c r="P289"/>
  <c r="P288"/>
  <c r="J289"/>
  <c r="J225"/>
  <c r="P225"/>
  <c r="P224"/>
  <c r="P237"/>
  <c r="L237"/>
  <c r="J236"/>
  <c r="P243"/>
  <c r="U243" s="1"/>
  <c r="V243" s="1"/>
  <c r="P242"/>
  <c r="L242"/>
  <c r="P248"/>
  <c r="L248"/>
  <c r="J248"/>
  <c r="J255"/>
  <c r="P271"/>
  <c r="L271"/>
  <c r="J271"/>
  <c r="P286"/>
  <c r="L286"/>
  <c r="P287"/>
  <c r="U287" s="1"/>
  <c r="V287" s="1"/>
  <c r="J298"/>
  <c r="P249"/>
  <c r="J249"/>
  <c r="L249"/>
  <c r="J260"/>
  <c r="L261"/>
  <c r="P261"/>
  <c r="P260"/>
  <c r="P270"/>
  <c r="J270"/>
  <c r="L270"/>
  <c r="J277"/>
  <c r="J291"/>
  <c r="J302"/>
  <c r="L303"/>
  <c r="P303"/>
  <c r="P302"/>
  <c r="P307"/>
  <c r="U307" s="1"/>
  <c r="V307" s="1"/>
  <c r="L306"/>
  <c r="P306"/>
  <c r="L311"/>
  <c r="J311"/>
  <c r="L310"/>
  <c r="J316"/>
  <c r="J184"/>
  <c r="P178"/>
  <c r="J178"/>
  <c r="J177"/>
  <c r="J176"/>
  <c r="L162"/>
  <c r="J149"/>
  <c r="P140"/>
  <c r="L140"/>
  <c r="P139"/>
  <c r="L139"/>
  <c r="P131"/>
  <c r="P132"/>
  <c r="U132" s="1"/>
  <c r="V132" s="1"/>
  <c r="P124"/>
  <c r="L124"/>
  <c r="P123"/>
  <c r="P115"/>
  <c r="L115"/>
  <c r="J115"/>
  <c r="P116"/>
  <c r="L116"/>
  <c r="P150"/>
  <c r="L150"/>
  <c r="J150"/>
  <c r="P147"/>
  <c r="L147"/>
  <c r="J147"/>
  <c r="L146"/>
  <c r="J146"/>
  <c r="L145"/>
  <c r="J145"/>
  <c r="P138"/>
  <c r="L138"/>
  <c r="P137"/>
  <c r="L137"/>
  <c r="P130"/>
  <c r="U130" s="1"/>
  <c r="V130" s="1"/>
  <c r="P129"/>
  <c r="P118"/>
  <c r="U118" s="1"/>
  <c r="V118" s="1"/>
  <c r="P117"/>
  <c r="L117"/>
  <c r="P68"/>
  <c r="L68"/>
  <c r="L67"/>
  <c r="J67"/>
  <c r="J60"/>
  <c r="P59"/>
  <c r="L59"/>
  <c r="J59"/>
  <c r="P45"/>
  <c r="L45"/>
  <c r="J45"/>
  <c r="P78"/>
  <c r="P77"/>
  <c r="L77"/>
  <c r="J77"/>
  <c r="L86"/>
  <c r="J86"/>
  <c r="P85"/>
  <c r="L85"/>
  <c r="J85"/>
  <c r="P93"/>
  <c r="P100"/>
  <c r="P99"/>
  <c r="L99"/>
  <c r="J99"/>
  <c r="P113"/>
  <c r="L113"/>
  <c r="P70"/>
  <c r="U70" s="1"/>
  <c r="V70" s="1"/>
  <c r="L69"/>
  <c r="J69"/>
  <c r="P76"/>
  <c r="P75"/>
  <c r="L75"/>
  <c r="J75"/>
  <c r="L84"/>
  <c r="J84"/>
  <c r="P83"/>
  <c r="L83"/>
  <c r="J83"/>
  <c r="P92"/>
  <c r="L92"/>
  <c r="P91"/>
  <c r="L91"/>
  <c r="J91"/>
  <c r="J98"/>
  <c r="P97"/>
  <c r="L97"/>
  <c r="J97"/>
  <c r="P106"/>
  <c r="L106"/>
  <c r="P105"/>
  <c r="L105"/>
  <c r="J105"/>
  <c r="P110"/>
  <c r="L110"/>
  <c r="P109"/>
  <c r="L109"/>
  <c r="J109"/>
  <c r="L40"/>
  <c r="J40"/>
  <c r="L38"/>
  <c r="J38"/>
  <c r="L33"/>
  <c r="J33"/>
  <c r="L31"/>
  <c r="J31"/>
  <c r="L29"/>
  <c r="J29"/>
  <c r="L27"/>
  <c r="J27"/>
  <c r="J16"/>
  <c r="L51"/>
  <c r="J51"/>
  <c r="P52"/>
  <c r="L52"/>
  <c r="L44"/>
  <c r="J44"/>
  <c r="P43"/>
  <c r="L43"/>
  <c r="J43"/>
  <c r="L35"/>
  <c r="J35"/>
  <c r="L26"/>
  <c r="J26"/>
  <c r="J25"/>
  <c r="L24"/>
  <c r="J24"/>
  <c r="L18"/>
  <c r="J18"/>
  <c r="L14"/>
  <c r="J14"/>
  <c r="L12"/>
  <c r="P333"/>
  <c r="U333" s="1"/>
  <c r="V333" s="1"/>
  <c r="P332"/>
  <c r="L332"/>
  <c r="P343"/>
  <c r="L343"/>
  <c r="P342"/>
  <c r="L342"/>
  <c r="P340"/>
  <c r="L340"/>
  <c r="P341"/>
  <c r="L341"/>
  <c r="P349"/>
  <c r="U349" s="1"/>
  <c r="V349" s="1"/>
  <c r="P348"/>
  <c r="L348"/>
  <c r="J348"/>
  <c r="P325"/>
  <c r="L325"/>
  <c r="P324"/>
  <c r="L324"/>
  <c r="P322"/>
  <c r="L322"/>
  <c r="P323"/>
  <c r="L323"/>
  <c r="P337"/>
  <c r="P336"/>
  <c r="L336"/>
  <c r="P330"/>
  <c r="L330"/>
  <c r="P331"/>
  <c r="U331" s="1"/>
  <c r="V331" s="1"/>
  <c r="P338"/>
  <c r="L338"/>
  <c r="P345"/>
  <c r="U345" s="1"/>
  <c r="V345" s="1"/>
  <c r="L344"/>
  <c r="P344"/>
  <c r="P351"/>
  <c r="L351"/>
  <c r="J351"/>
  <c r="P350"/>
  <c r="L350"/>
  <c r="J350"/>
  <c r="P321"/>
  <c r="L321"/>
  <c r="P320"/>
  <c r="L320"/>
  <c r="J232"/>
  <c r="P226"/>
  <c r="L226"/>
  <c r="J226"/>
  <c r="J216"/>
  <c r="P217"/>
  <c r="L217"/>
  <c r="P216"/>
  <c r="J210"/>
  <c r="L186"/>
  <c r="J186"/>
  <c r="J183"/>
  <c r="J175"/>
  <c r="P219"/>
  <c r="P218"/>
  <c r="L218"/>
  <c r="P262"/>
  <c r="L262"/>
  <c r="P263"/>
  <c r="P284"/>
  <c r="L284"/>
  <c r="P285"/>
  <c r="U285" s="1"/>
  <c r="V285" s="1"/>
  <c r="P305"/>
  <c r="L305"/>
  <c r="P304"/>
  <c r="J304"/>
  <c r="P227"/>
  <c r="J227"/>
  <c r="L227"/>
  <c r="J238"/>
  <c r="L239"/>
  <c r="P239"/>
  <c r="P238"/>
  <c r="J245"/>
  <c r="P245"/>
  <c r="P244"/>
  <c r="J254"/>
  <c r="P264"/>
  <c r="P265"/>
  <c r="P281"/>
  <c r="L281"/>
  <c r="P280"/>
  <c r="J280"/>
  <c r="P292"/>
  <c r="L292"/>
  <c r="J292"/>
  <c r="J299"/>
  <c r="P259"/>
  <c r="L259"/>
  <c r="J258"/>
  <c r="J269"/>
  <c r="J276"/>
  <c r="J282"/>
  <c r="L283"/>
  <c r="P283"/>
  <c r="P282"/>
  <c r="P293"/>
  <c r="J293"/>
  <c r="L293"/>
  <c r="J313"/>
  <c r="J312"/>
  <c r="P317"/>
  <c r="L317"/>
  <c r="J317"/>
  <c r="P309"/>
  <c r="U309" s="1"/>
  <c r="V309" s="1"/>
  <c r="P315"/>
  <c r="J315"/>
  <c r="P314"/>
  <c r="L314"/>
  <c r="J314"/>
  <c r="P189"/>
  <c r="P188"/>
  <c r="L188"/>
  <c r="J174"/>
  <c r="P163"/>
  <c r="U163" s="1"/>
  <c r="V163" s="1"/>
  <c r="P152"/>
  <c r="L152"/>
  <c r="J152"/>
  <c r="P151"/>
  <c r="L151"/>
  <c r="J151"/>
  <c r="P136"/>
  <c r="L136"/>
  <c r="P135"/>
  <c r="L135"/>
  <c r="P127"/>
  <c r="P128"/>
  <c r="U128" s="1"/>
  <c r="V128" s="1"/>
  <c r="P120"/>
  <c r="U120" s="1"/>
  <c r="V120" s="1"/>
  <c r="P119"/>
  <c r="L119"/>
  <c r="P159"/>
  <c r="U159" s="1"/>
  <c r="V159" s="1"/>
  <c r="P158"/>
  <c r="P153"/>
  <c r="L153"/>
  <c r="J153"/>
  <c r="P148"/>
  <c r="L148"/>
  <c r="J148"/>
  <c r="P141"/>
  <c r="L141"/>
  <c r="P134"/>
  <c r="U134" s="1"/>
  <c r="V134" s="1"/>
  <c r="P133"/>
  <c r="J133"/>
  <c r="P126"/>
  <c r="P125"/>
  <c r="P122"/>
  <c r="L122"/>
  <c r="P121"/>
  <c r="P64"/>
  <c r="P63"/>
  <c r="L63"/>
  <c r="J63"/>
  <c r="P58"/>
  <c r="L57"/>
  <c r="J57"/>
  <c r="L50"/>
  <c r="J50"/>
  <c r="P49"/>
  <c r="L49"/>
  <c r="J49"/>
  <c r="P74"/>
  <c r="P73"/>
  <c r="L73"/>
  <c r="J73"/>
  <c r="L82"/>
  <c r="J82"/>
  <c r="P90"/>
  <c r="L90"/>
  <c r="P89"/>
  <c r="L89"/>
  <c r="J89"/>
  <c r="L96"/>
  <c r="P95"/>
  <c r="L95"/>
  <c r="J95"/>
  <c r="P66"/>
  <c r="L65"/>
  <c r="P65"/>
  <c r="J65"/>
  <c r="J72"/>
  <c r="P71"/>
  <c r="L71"/>
  <c r="J71"/>
  <c r="L80"/>
  <c r="J80"/>
  <c r="L88"/>
  <c r="J88"/>
  <c r="P87"/>
  <c r="L87"/>
  <c r="J87"/>
  <c r="P94"/>
  <c r="P102"/>
  <c r="L102"/>
  <c r="J102"/>
  <c r="P101"/>
  <c r="L101"/>
  <c r="J101"/>
  <c r="P108"/>
  <c r="L108"/>
  <c r="U108" s="1"/>
  <c r="V108" s="1"/>
  <c r="P107"/>
  <c r="L107"/>
  <c r="J107"/>
  <c r="P112"/>
  <c r="P111"/>
  <c r="L39"/>
  <c r="J39"/>
  <c r="L37"/>
  <c r="J37"/>
  <c r="L32"/>
  <c r="J32"/>
  <c r="L30"/>
  <c r="J30"/>
  <c r="L28"/>
  <c r="J28"/>
  <c r="L23"/>
  <c r="J23"/>
  <c r="F355"/>
  <c r="V355" s="1"/>
  <c r="P56"/>
  <c r="P55"/>
  <c r="L55"/>
  <c r="J55"/>
  <c r="P53"/>
  <c r="L53"/>
  <c r="J53"/>
  <c r="L54"/>
  <c r="J54"/>
  <c r="L48"/>
  <c r="J48"/>
  <c r="P47"/>
  <c r="L47"/>
  <c r="J47"/>
  <c r="L36"/>
  <c r="J36"/>
  <c r="L34"/>
  <c r="J34"/>
  <c r="L22"/>
  <c r="L21"/>
  <c r="J21"/>
  <c r="L20"/>
  <c r="J20"/>
  <c r="J19"/>
  <c r="L17"/>
  <c r="J17"/>
  <c r="J15"/>
  <c r="U142" l="1"/>
  <c r="V142" s="1"/>
  <c r="U233"/>
  <c r="V233" s="1"/>
  <c r="U216"/>
  <c r="V216" s="1"/>
  <c r="R355"/>
  <c r="F362" s="1"/>
  <c r="U236"/>
  <c r="V236" s="1"/>
  <c r="U282"/>
  <c r="V282" s="1"/>
  <c r="U258"/>
  <c r="V258" s="1"/>
  <c r="U232"/>
  <c r="V232" s="1"/>
  <c r="U313"/>
  <c r="V313" s="1"/>
  <c r="U269"/>
  <c r="V269" s="1"/>
  <c r="N355"/>
  <c r="F361" s="1"/>
  <c r="U268"/>
  <c r="V268" s="1"/>
  <c r="U80"/>
  <c r="V80" s="1"/>
  <c r="U281"/>
  <c r="V281" s="1"/>
  <c r="U343"/>
  <c r="V343" s="1"/>
  <c r="U220"/>
  <c r="V220" s="1"/>
  <c r="U296"/>
  <c r="V296" s="1"/>
  <c r="U7"/>
  <c r="V7" s="1"/>
  <c r="U103"/>
  <c r="V103" s="1"/>
  <c r="U284"/>
  <c r="V284" s="1"/>
  <c r="U325"/>
  <c r="V325" s="1"/>
  <c r="U306"/>
  <c r="V306" s="1"/>
  <c r="U6"/>
  <c r="V6" s="1"/>
  <c r="U173"/>
  <c r="V173" s="1"/>
  <c r="U303"/>
  <c r="V303" s="1"/>
  <c r="U283"/>
  <c r="V283" s="1"/>
  <c r="U238"/>
  <c r="V238" s="1"/>
  <c r="U311"/>
  <c r="V311" s="1"/>
  <c r="U302"/>
  <c r="V302" s="1"/>
  <c r="U242"/>
  <c r="V242" s="1"/>
  <c r="U225"/>
  <c r="V225" s="1"/>
  <c r="U214"/>
  <c r="V214" s="1"/>
  <c r="U252"/>
  <c r="V252" s="1"/>
  <c r="U274"/>
  <c r="V274" s="1"/>
  <c r="U149"/>
  <c r="V149" s="1"/>
  <c r="U189"/>
  <c r="V189" s="1"/>
  <c r="U23"/>
  <c r="V23" s="1"/>
  <c r="U344"/>
  <c r="V344" s="1"/>
  <c r="U119"/>
  <c r="V119" s="1"/>
  <c r="U131"/>
  <c r="V131" s="1"/>
  <c r="U146"/>
  <c r="V146" s="1"/>
  <c r="U324"/>
  <c r="V324" s="1"/>
  <c r="U299"/>
  <c r="V299" s="1"/>
  <c r="U129"/>
  <c r="V129" s="1"/>
  <c r="U280"/>
  <c r="V280" s="1"/>
  <c r="U323"/>
  <c r="V323" s="1"/>
  <c r="U56"/>
  <c r="V56" s="1"/>
  <c r="U90"/>
  <c r="V90" s="1"/>
  <c r="U158"/>
  <c r="V158" s="1"/>
  <c r="U290"/>
  <c r="V290" s="1"/>
  <c r="U98"/>
  <c r="V98" s="1"/>
  <c r="U244"/>
  <c r="V244" s="1"/>
  <c r="U239"/>
  <c r="V239" s="1"/>
  <c r="U95"/>
  <c r="V95" s="1"/>
  <c r="U63"/>
  <c r="V63" s="1"/>
  <c r="U267"/>
  <c r="V267" s="1"/>
  <c r="U93"/>
  <c r="V93" s="1"/>
  <c r="U209"/>
  <c r="V209" s="1"/>
  <c r="U304"/>
  <c r="V304" s="1"/>
  <c r="U262"/>
  <c r="V262" s="1"/>
  <c r="U68"/>
  <c r="V68" s="1"/>
  <c r="U184"/>
  <c r="V184" s="1"/>
  <c r="U176"/>
  <c r="V176" s="1"/>
  <c r="U123"/>
  <c r="V123" s="1"/>
  <c r="U181"/>
  <c r="V181" s="1"/>
  <c r="U11"/>
  <c r="V11" s="1"/>
  <c r="U230"/>
  <c r="V230" s="1"/>
  <c r="U253"/>
  <c r="V253" s="1"/>
  <c r="U58"/>
  <c r="V58" s="1"/>
  <c r="U47"/>
  <c r="V47" s="1"/>
  <c r="U245"/>
  <c r="V245" s="1"/>
  <c r="U64"/>
  <c r="V64" s="1"/>
  <c r="U111"/>
  <c r="V111" s="1"/>
  <c r="U91"/>
  <c r="V91" s="1"/>
  <c r="U57"/>
  <c r="V57" s="1"/>
  <c r="U88"/>
  <c r="V88" s="1"/>
  <c r="U74"/>
  <c r="V74" s="1"/>
  <c r="U246"/>
  <c r="V246" s="1"/>
  <c r="U43"/>
  <c r="V43" s="1"/>
  <c r="U94"/>
  <c r="V94" s="1"/>
  <c r="U27"/>
  <c r="V27" s="1"/>
  <c r="U322"/>
  <c r="V322" s="1"/>
  <c r="U227"/>
  <c r="V227" s="1"/>
  <c r="U261"/>
  <c r="V261" s="1"/>
  <c r="U210"/>
  <c r="V210" s="1"/>
  <c r="U53"/>
  <c r="V53" s="1"/>
  <c r="U334"/>
  <c r="V334" s="1"/>
  <c r="U332"/>
  <c r="V332" s="1"/>
  <c r="U263"/>
  <c r="V263" s="1"/>
  <c r="U255"/>
  <c r="V255" s="1"/>
  <c r="U84"/>
  <c r="V84" s="1"/>
  <c r="U106"/>
  <c r="V106" s="1"/>
  <c r="U101"/>
  <c r="V101" s="1"/>
  <c r="U185"/>
  <c r="V185" s="1"/>
  <c r="U85"/>
  <c r="V85" s="1"/>
  <c r="U46"/>
  <c r="V46" s="1"/>
  <c r="U141"/>
  <c r="V141" s="1"/>
  <c r="U110"/>
  <c r="V110" s="1"/>
  <c r="U92"/>
  <c r="V92" s="1"/>
  <c r="U136"/>
  <c r="V136" s="1"/>
  <c r="U87"/>
  <c r="V87" s="1"/>
  <c r="U73"/>
  <c r="V73" s="1"/>
  <c r="U44"/>
  <c r="V44" s="1"/>
  <c r="U308"/>
  <c r="V308" s="1"/>
  <c r="U179"/>
  <c r="V179" s="1"/>
  <c r="U153"/>
  <c r="V153" s="1"/>
  <c r="U38"/>
  <c r="V38" s="1"/>
  <c r="U326"/>
  <c r="V326" s="1"/>
  <c r="U37"/>
  <c r="V37" s="1"/>
  <c r="U248"/>
  <c r="V248" s="1"/>
  <c r="U54"/>
  <c r="V54" s="1"/>
  <c r="U30"/>
  <c r="V30" s="1"/>
  <c r="U17"/>
  <c r="V17" s="1"/>
  <c r="U346"/>
  <c r="V346" s="1"/>
  <c r="U112"/>
  <c r="V112" s="1"/>
  <c r="U305"/>
  <c r="V305" s="1"/>
  <c r="U218"/>
  <c r="V218" s="1"/>
  <c r="U117"/>
  <c r="V117" s="1"/>
  <c r="U107"/>
  <c r="V107" s="1"/>
  <c r="U314"/>
  <c r="V314" s="1"/>
  <c r="U312"/>
  <c r="V312" s="1"/>
  <c r="U102"/>
  <c r="V102" s="1"/>
  <c r="U99"/>
  <c r="V99" s="1"/>
  <c r="U86"/>
  <c r="V86" s="1"/>
  <c r="U19"/>
  <c r="V19" s="1"/>
  <c r="U113"/>
  <c r="V113" s="1"/>
  <c r="U135"/>
  <c r="V135" s="1"/>
  <c r="U79"/>
  <c r="V79" s="1"/>
  <c r="U121"/>
  <c r="V121" s="1"/>
  <c r="U151"/>
  <c r="V151" s="1"/>
  <c r="U148"/>
  <c r="V148" s="1"/>
  <c r="U14"/>
  <c r="V14" s="1"/>
  <c r="U270"/>
  <c r="V270" s="1"/>
  <c r="U288"/>
  <c r="V288" s="1"/>
  <c r="U351"/>
  <c r="V351" s="1"/>
  <c r="U147"/>
  <c r="V147" s="1"/>
  <c r="U298"/>
  <c r="V298" s="1"/>
  <c r="U26"/>
  <c r="V26" s="1"/>
  <c r="U350"/>
  <c r="V350" s="1"/>
  <c r="U35"/>
  <c r="V35" s="1"/>
  <c r="U48"/>
  <c r="V48" s="1"/>
  <c r="U133"/>
  <c r="V133" s="1"/>
  <c r="U341"/>
  <c r="V341" s="1"/>
  <c r="U124"/>
  <c r="V124" s="1"/>
  <c r="U286"/>
  <c r="V286" s="1"/>
  <c r="U247"/>
  <c r="V247" s="1"/>
  <c r="U75"/>
  <c r="V75" s="1"/>
  <c r="U315"/>
  <c r="V315" s="1"/>
  <c r="U172"/>
  <c r="V172" s="1"/>
  <c r="U72"/>
  <c r="V72" s="1"/>
  <c r="U320"/>
  <c r="V320" s="1"/>
  <c r="U100"/>
  <c r="V100" s="1"/>
  <c r="U45"/>
  <c r="V45" s="1"/>
  <c r="U49"/>
  <c r="V49" s="1"/>
  <c r="U122"/>
  <c r="V122" s="1"/>
  <c r="U222"/>
  <c r="V222" s="1"/>
  <c r="U297"/>
  <c r="V297" s="1"/>
  <c r="U178"/>
  <c r="V178" s="1"/>
  <c r="U127"/>
  <c r="V127" s="1"/>
  <c r="U28"/>
  <c r="V28" s="1"/>
  <c r="U219"/>
  <c r="V219" s="1"/>
  <c r="U277"/>
  <c r="V277" s="1"/>
  <c r="U237"/>
  <c r="V237" s="1"/>
  <c r="U31"/>
  <c r="V31" s="1"/>
  <c r="U330"/>
  <c r="V330" s="1"/>
  <c r="U33"/>
  <c r="V33" s="1"/>
  <c r="U25"/>
  <c r="V25" s="1"/>
  <c r="U82"/>
  <c r="V82" s="1"/>
  <c r="U321"/>
  <c r="V321" s="1"/>
  <c r="U76"/>
  <c r="V76" s="1"/>
  <c r="U71"/>
  <c r="V71" s="1"/>
  <c r="U265"/>
  <c r="V265" s="1"/>
  <c r="U175"/>
  <c r="V175" s="1"/>
  <c r="U59"/>
  <c r="V59" s="1"/>
  <c r="U182"/>
  <c r="V182" s="1"/>
  <c r="U137"/>
  <c r="V137" s="1"/>
  <c r="U21"/>
  <c r="V21" s="1"/>
  <c r="U183"/>
  <c r="V183" s="1"/>
  <c r="U50"/>
  <c r="V50" s="1"/>
  <c r="U77"/>
  <c r="V77" s="1"/>
  <c r="U336"/>
  <c r="V336" s="1"/>
  <c r="U104"/>
  <c r="V104" s="1"/>
  <c r="U139"/>
  <c r="V139" s="1"/>
  <c r="U223"/>
  <c r="V223" s="1"/>
  <c r="U188"/>
  <c r="V188" s="1"/>
  <c r="U293"/>
  <c r="V293" s="1"/>
  <c r="U40"/>
  <c r="V40" s="1"/>
  <c r="U39"/>
  <c r="V39" s="1"/>
  <c r="U340"/>
  <c r="V340" s="1"/>
  <c r="U348"/>
  <c r="V348" s="1"/>
  <c r="U249"/>
  <c r="V249" s="1"/>
  <c r="U221"/>
  <c r="V221" s="1"/>
  <c r="U18"/>
  <c r="V18" s="1"/>
  <c r="U254"/>
  <c r="V254" s="1"/>
  <c r="U67"/>
  <c r="V67" s="1"/>
  <c r="U226"/>
  <c r="V226" s="1"/>
  <c r="U55"/>
  <c r="V55" s="1"/>
  <c r="U291"/>
  <c r="V291" s="1"/>
  <c r="U260"/>
  <c r="V260" s="1"/>
  <c r="U289"/>
  <c r="V289" s="1"/>
  <c r="U12"/>
  <c r="V12" s="1"/>
  <c r="U152"/>
  <c r="V152" s="1"/>
  <c r="U126"/>
  <c r="V126" s="1"/>
  <c r="U310"/>
  <c r="V310" s="1"/>
  <c r="U264"/>
  <c r="V264" s="1"/>
  <c r="U60"/>
  <c r="V60" s="1"/>
  <c r="U138"/>
  <c r="V138" s="1"/>
  <c r="U66"/>
  <c r="V66" s="1"/>
  <c r="U174"/>
  <c r="V174" s="1"/>
  <c r="U51"/>
  <c r="V51" s="1"/>
  <c r="U78"/>
  <c r="V78" s="1"/>
  <c r="U337"/>
  <c r="V337" s="1"/>
  <c r="U316"/>
  <c r="V316" s="1"/>
  <c r="U140"/>
  <c r="V140" s="1"/>
  <c r="U115"/>
  <c r="V115" s="1"/>
  <c r="U224"/>
  <c r="V224" s="1"/>
  <c r="U20"/>
  <c r="V20" s="1"/>
  <c r="U292"/>
  <c r="V292" s="1"/>
  <c r="U259"/>
  <c r="V259" s="1"/>
  <c r="U24"/>
  <c r="V24" s="1"/>
  <c r="U15"/>
  <c r="V15" s="1"/>
  <c r="U271"/>
  <c r="V271" s="1"/>
  <c r="U342"/>
  <c r="V342" s="1"/>
  <c r="U317"/>
  <c r="V317" s="1"/>
  <c r="U32"/>
  <c r="V32" s="1"/>
  <c r="U162"/>
  <c r="V162" s="1"/>
  <c r="U34"/>
  <c r="V34" s="1"/>
  <c r="U215"/>
  <c r="V215" s="1"/>
  <c r="U177"/>
  <c r="V177" s="1"/>
  <c r="U231"/>
  <c r="V231" s="1"/>
  <c r="U13"/>
  <c r="V13" s="1"/>
  <c r="U89"/>
  <c r="V89" s="1"/>
  <c r="U125"/>
  <c r="V125" s="1"/>
  <c r="U208"/>
  <c r="V208" s="1"/>
  <c r="U97"/>
  <c r="V97" s="1"/>
  <c r="U217"/>
  <c r="V217" s="1"/>
  <c r="U96"/>
  <c r="V96" s="1"/>
  <c r="U65"/>
  <c r="V65" s="1"/>
  <c r="U266"/>
  <c r="V266" s="1"/>
  <c r="U186"/>
  <c r="V186" s="1"/>
  <c r="U52"/>
  <c r="V52" s="1"/>
  <c r="U69"/>
  <c r="V69" s="1"/>
  <c r="U83"/>
  <c r="V83" s="1"/>
  <c r="U22"/>
  <c r="V22" s="1"/>
  <c r="U105"/>
  <c r="V105" s="1"/>
  <c r="U275"/>
  <c r="V275" s="1"/>
  <c r="U116"/>
  <c r="V116" s="1"/>
  <c r="U150"/>
  <c r="V150" s="1"/>
  <c r="U36"/>
  <c r="V36" s="1"/>
  <c r="U338"/>
  <c r="V338" s="1"/>
  <c r="U145"/>
  <c r="V145" s="1"/>
  <c r="U29"/>
  <c r="V29" s="1"/>
  <c r="U211"/>
  <c r="V211" s="1"/>
  <c r="U16"/>
  <c r="V16" s="1"/>
  <c r="U276"/>
  <c r="V276" s="1"/>
  <c r="U109"/>
  <c r="V109" s="1"/>
  <c r="J355"/>
  <c r="H355"/>
  <c r="F359" s="1"/>
  <c r="L355"/>
  <c r="P355"/>
  <c r="F360" l="1"/>
  <c r="F363" s="1"/>
  <c r="F364" l="1"/>
</calcChain>
</file>

<file path=xl/sharedStrings.xml><?xml version="1.0" encoding="utf-8"?>
<sst xmlns="http://schemas.openxmlformats.org/spreadsheetml/2006/main" count="1815" uniqueCount="365">
  <si>
    <t>Sr. No.</t>
  </si>
  <si>
    <t>Description of Items</t>
  </si>
  <si>
    <t>Amount</t>
  </si>
  <si>
    <t>%</t>
  </si>
  <si>
    <t>BOQ Amount</t>
  </si>
  <si>
    <t>1st Milestone 10th May'21 to 15th Octber'21</t>
  </si>
  <si>
    <t>2nd Milestone 16th Oct'21 to 15th March'22</t>
  </si>
  <si>
    <t>I</t>
  </si>
  <si>
    <t xml:space="preserve">Design &amp; Drawing of STP </t>
  </si>
  <si>
    <t>Design</t>
  </si>
  <si>
    <t>i.</t>
  </si>
  <si>
    <t xml:space="preserve"> On approval of BEP</t>
  </si>
  <si>
    <t>ii.</t>
  </si>
  <si>
    <t>On approval of design &amp; drawings for Civil works</t>
  </si>
  <si>
    <t>II</t>
  </si>
  <si>
    <t xml:space="preserve">  REHABILITION/ RENOVATION OF EXISTING STP &amp; IPSs</t>
  </si>
  <si>
    <t>A.</t>
  </si>
  <si>
    <t xml:space="preserve">      Civil Work</t>
  </si>
  <si>
    <t>Civil</t>
  </si>
  <si>
    <t>Retrofication for Collection chamber</t>
  </si>
  <si>
    <t xml:space="preserve">Retrofication for Fine Screen Channel(Mechanical) </t>
  </si>
  <si>
    <t>iii.</t>
  </si>
  <si>
    <t xml:space="preserve">Retrofication for Fine Screen Channel(Manual) </t>
  </si>
  <si>
    <t>iv.</t>
  </si>
  <si>
    <t>Retrofication for Grit Chamber</t>
  </si>
  <si>
    <t>v.</t>
  </si>
  <si>
    <t>Retrofication for Parshall Flume</t>
  </si>
  <si>
    <t>vi.</t>
  </si>
  <si>
    <t>Retrofication for Distribution Chamber for Primary Clarifier</t>
  </si>
  <si>
    <t>vii.</t>
  </si>
  <si>
    <t>Retrofication for Primary Sedimentation Tank</t>
  </si>
  <si>
    <t>viii.</t>
  </si>
  <si>
    <t>Retrofication for Distribution chamber for Aeration Tank</t>
  </si>
  <si>
    <t>ix.</t>
  </si>
  <si>
    <t xml:space="preserve">Retrofication for Aeration Tank </t>
  </si>
  <si>
    <t>x.</t>
  </si>
  <si>
    <t xml:space="preserve">Retrofication for Distribution Chamber for final Sedimentation Tank </t>
  </si>
  <si>
    <t>xi.</t>
  </si>
  <si>
    <t xml:space="preserve">Retrofication for final Sedimentation Tank </t>
  </si>
  <si>
    <t>xii.</t>
  </si>
  <si>
    <t>Retrofication for Blending Tank</t>
  </si>
  <si>
    <t>xiii.</t>
  </si>
  <si>
    <t xml:space="preserve">Retrofication for Gravity Sludge Thickener </t>
  </si>
  <si>
    <t>xiv.</t>
  </si>
  <si>
    <t>Retrofication for Thickened Sludge Sump</t>
  </si>
  <si>
    <t>xv.</t>
  </si>
  <si>
    <t xml:space="preserve">Retrofication for Primary Sludge Digestor </t>
  </si>
  <si>
    <t>xvi.</t>
  </si>
  <si>
    <t>Retrofication for Secondary Digestor</t>
  </si>
  <si>
    <t>xvii.</t>
  </si>
  <si>
    <t>Retrofication for Digested Sludge Sump</t>
  </si>
  <si>
    <t>xviii.</t>
  </si>
  <si>
    <t>Retrofication for Gas Holder</t>
  </si>
  <si>
    <t>xix.</t>
  </si>
  <si>
    <t>Retrofication for Return Sludge Sump</t>
  </si>
  <si>
    <t>xx.</t>
  </si>
  <si>
    <t>Retrofication for Centrate/Supernatant Sump</t>
  </si>
  <si>
    <t>xxi.</t>
  </si>
  <si>
    <t>Retrofication for MCC Panel Room</t>
  </si>
  <si>
    <t>xxii.</t>
  </si>
  <si>
    <t>Retrofication for Gas Engine Room</t>
  </si>
  <si>
    <t>xxiii.</t>
  </si>
  <si>
    <t>Retrofication for Return Sludge Pump House</t>
  </si>
  <si>
    <t>xxiv.</t>
  </si>
  <si>
    <t xml:space="preserve">Retrofication for Thickened Sludge Pumping Station </t>
  </si>
  <si>
    <t>xxv.</t>
  </si>
  <si>
    <t>Retrofication for Digested Sludge Pump Station</t>
  </si>
  <si>
    <t>xxvi.</t>
  </si>
  <si>
    <t>Retrofication for Centrifuge building/belt filter press bldg</t>
  </si>
  <si>
    <t>xxvii.</t>
  </si>
  <si>
    <t>Retrofication for Digestor Sludge Pumping Station (Building)</t>
  </si>
  <si>
    <t>xxviii.</t>
  </si>
  <si>
    <t>Retrofication for Biogas Compressor Room</t>
  </si>
  <si>
    <t>xxix.</t>
  </si>
  <si>
    <t>Retrofication for Gas Flaring Unit</t>
  </si>
  <si>
    <t>xxx.</t>
  </si>
  <si>
    <t>Retrofication for Cooling Tower</t>
  </si>
  <si>
    <t>xxxi.</t>
  </si>
  <si>
    <t>Retrofication for Scrubber Unit</t>
  </si>
  <si>
    <t>B.</t>
  </si>
  <si>
    <t>Mechanical Work(Renovation/New Procurement)</t>
  </si>
  <si>
    <t>MEI</t>
  </si>
  <si>
    <t>Mechanical Fine Screen - Supply</t>
  </si>
  <si>
    <t>Mechanical Fine Screen - Installation</t>
  </si>
  <si>
    <t>Manual Fine Screen - Supply</t>
  </si>
  <si>
    <t>Manual Fine Screen - Installation</t>
  </si>
  <si>
    <t>Grit Mechanism - Supply</t>
  </si>
  <si>
    <t>Grit Mechanism - Installation</t>
  </si>
  <si>
    <t>Primary Clarifier Mechanism - Supply</t>
  </si>
  <si>
    <t>Primary Clarifier Mechanism - Installation</t>
  </si>
  <si>
    <t>Surface Aerator - Supply</t>
  </si>
  <si>
    <t>Surface Aerator - Installation</t>
  </si>
  <si>
    <t>FST Mechanism - Supply</t>
  </si>
  <si>
    <t>FST Mechanism - Installation</t>
  </si>
  <si>
    <t>Return Sludge Pumps - Supply</t>
  </si>
  <si>
    <t>Return Sludge Pumps - Installation</t>
  </si>
  <si>
    <t>Gravity Thickener Mechanism - Supply</t>
  </si>
  <si>
    <t>Gravity Thickener Mechanism - Installation</t>
  </si>
  <si>
    <t>Digestor Feed Pumps - Supply</t>
  </si>
  <si>
    <t>Digestor Feed Pumps - Installation</t>
  </si>
  <si>
    <t>Sludge Digester Mixer - Primary - Supply</t>
  </si>
  <si>
    <t>Sludge Digester Mixer - Primary - Installation</t>
  </si>
  <si>
    <t>Digester Sludge Recirculation Pump - Supply</t>
  </si>
  <si>
    <t>Digester Sludge Recirculation Pump - Installation</t>
  </si>
  <si>
    <t>Digester Sludge Heating System and Ancilliary Equipment-Supply</t>
  </si>
  <si>
    <t>Digester Sludge Heating System and Ancilliary Equipment-Installation</t>
  </si>
  <si>
    <t>Digested Sludge /Centrifuge Feed Pumps - Supply</t>
  </si>
  <si>
    <t>Digested Sludge /Centrifuge Feed Pumps - Installation</t>
  </si>
  <si>
    <t>Supertanant Pumps - Supply</t>
  </si>
  <si>
    <t>Supertanant Pumps - Installation</t>
  </si>
  <si>
    <t>Gas Scrubber with ancilliary equipment - Supply</t>
  </si>
  <si>
    <t>xxxii.</t>
  </si>
  <si>
    <t>Gas Scrubber with ancilliary equipment - Installation</t>
  </si>
  <si>
    <t>xxxiii.</t>
  </si>
  <si>
    <t>Gas Engine with ancilliary equipment - Supply</t>
  </si>
  <si>
    <t>xxxiv.</t>
  </si>
  <si>
    <t>Gas Engine with ancilliary equipment - Installation</t>
  </si>
  <si>
    <t>xxxv.</t>
  </si>
  <si>
    <t>Gas Flaring System - Supply</t>
  </si>
  <si>
    <t>xxxvi.</t>
  </si>
  <si>
    <t>Gas Flaring System - Installation</t>
  </si>
  <si>
    <t>xxxvii.</t>
  </si>
  <si>
    <t>Agitator for blending tank - Supply</t>
  </si>
  <si>
    <t>xxxviii.</t>
  </si>
  <si>
    <t>Agitator for blending tank - Installation</t>
  </si>
  <si>
    <t>xxxix.</t>
  </si>
  <si>
    <t>Agitator for Digester Feed Sump - Supply</t>
  </si>
  <si>
    <t>xxxx.</t>
  </si>
  <si>
    <t>Agitator for Digester Feed Sump - Installation</t>
  </si>
  <si>
    <t>xxxxi.</t>
  </si>
  <si>
    <t>Agitator for Centrifuge Feed Sump - Supply</t>
  </si>
  <si>
    <t>xxxxii.</t>
  </si>
  <si>
    <t>Agitator for Centrifuge Feed Sump - Installation</t>
  </si>
  <si>
    <t>xxxxiii.</t>
  </si>
  <si>
    <t>Agitator for Poly Dosing Tank - Supply</t>
  </si>
  <si>
    <t>xxxxiv.</t>
  </si>
  <si>
    <t>Agitator for Poly Dosing Tank - Installation</t>
  </si>
  <si>
    <t>xxxxv.</t>
  </si>
  <si>
    <t>Poly Dosing Pumps - Supply</t>
  </si>
  <si>
    <t>xxxxvi.</t>
  </si>
  <si>
    <t>Poly Dosing Pumps - Installation</t>
  </si>
  <si>
    <t>xxxxvii.</t>
  </si>
  <si>
    <t>Valves - Supply</t>
  </si>
  <si>
    <t>xxxxviii.</t>
  </si>
  <si>
    <t>Valves - Installation</t>
  </si>
  <si>
    <t>xxxxix.</t>
  </si>
  <si>
    <t>Gates (Open Channel ) - Supply</t>
  </si>
  <si>
    <t>xxxxx.</t>
  </si>
  <si>
    <t>Gates (Open Channel ) - Installation</t>
  </si>
  <si>
    <t>xxxxxi.</t>
  </si>
  <si>
    <t xml:space="preserve">Existing Duel Fuel Generators </t>
  </si>
  <si>
    <t>xxxxxii.</t>
  </si>
  <si>
    <t>Gas Holder Dome- Fabrication</t>
  </si>
  <si>
    <t>xxxxxiii.</t>
  </si>
  <si>
    <t>Borewell Pump - Supply</t>
  </si>
  <si>
    <t>xxxxxiv.</t>
  </si>
  <si>
    <t>Borewell Pump - Installation</t>
  </si>
  <si>
    <t>xxxxxv.</t>
  </si>
  <si>
    <t>Service Water Pump - Supply</t>
  </si>
  <si>
    <t>xxxxxvi.</t>
  </si>
  <si>
    <t>Service Water Pump - Installation</t>
  </si>
  <si>
    <t>xxxxxvii.</t>
  </si>
  <si>
    <t>Overhead Tank - Supply</t>
  </si>
  <si>
    <t>xxxxxviii.</t>
  </si>
  <si>
    <t>Overhead Tank - Erection</t>
  </si>
  <si>
    <t>xxxxxix.</t>
  </si>
  <si>
    <t>Dewatering Pump for Dry  well - Supply</t>
  </si>
  <si>
    <t>xxxxxx.</t>
  </si>
  <si>
    <t>Dewatering Pump for Dry  well - Erection</t>
  </si>
  <si>
    <t>xxxxxxi.</t>
  </si>
  <si>
    <t>Monorail for lifting arrangement - Supply</t>
  </si>
  <si>
    <t>xxxxxxii.</t>
  </si>
  <si>
    <t>Monorail for lifting arrangement - Installation</t>
  </si>
  <si>
    <t>xxxxxxiii.</t>
  </si>
  <si>
    <t>DI Pipes &amp; Fittings - Supply</t>
  </si>
  <si>
    <t>xxxxxxiv.</t>
  </si>
  <si>
    <t>DI Pipes &amp; Fittings - Installation</t>
  </si>
  <si>
    <t>xxxxxxv.</t>
  </si>
  <si>
    <t>MS Pipes &amp; Fittings - Supply</t>
  </si>
  <si>
    <t>xxxxxxvi.</t>
  </si>
  <si>
    <t>MS Pipes &amp; Fittings - Erection</t>
  </si>
  <si>
    <t>xxxxxxvii.</t>
  </si>
  <si>
    <t>SS Pipes &amp; Fittings - Supply</t>
  </si>
  <si>
    <t>xxxxxxviii.</t>
  </si>
  <si>
    <t>SS Pipes &amp; Fittings - Erection</t>
  </si>
  <si>
    <t>xxxxxxix.</t>
  </si>
  <si>
    <t>Lab Equipment - Supply</t>
  </si>
  <si>
    <t>xxxxxxx.</t>
  </si>
  <si>
    <t>Lab equipment- Installation</t>
  </si>
  <si>
    <t>xxxxxxxi.</t>
  </si>
  <si>
    <t>Testing &amp; Commissioning for Mechanical Items</t>
  </si>
  <si>
    <t>C.</t>
  </si>
  <si>
    <t>Electrical Work(Renovation/New Procurement)</t>
  </si>
  <si>
    <t xml:space="preserve">Supply of DP structure  </t>
  </si>
  <si>
    <t xml:space="preserve">Installation of DP structure  </t>
  </si>
  <si>
    <t xml:space="preserve">Supply of HT VCB panel </t>
  </si>
  <si>
    <t xml:space="preserve">Installation of HT VCB panel </t>
  </si>
  <si>
    <t xml:space="preserve">Supply of Transformer  </t>
  </si>
  <si>
    <t xml:space="preserve">Installation of Transformer  </t>
  </si>
  <si>
    <t>Supply of Main PCC panel</t>
  </si>
  <si>
    <t>Installation of Main PCC panel</t>
  </si>
  <si>
    <t xml:space="preserve">Supply of Digestor system panel (MCC-3 PANEL) </t>
  </si>
  <si>
    <t xml:space="preserve">Installation of Digestor system panel (MCC-3 PANEL) </t>
  </si>
  <si>
    <t xml:space="preserve">Supply of APFCR panel with AL reactor </t>
  </si>
  <si>
    <t xml:space="preserve">Installation of APFCR panel with AL reactor </t>
  </si>
  <si>
    <t xml:space="preserve">Supply of LPBS for Motors </t>
  </si>
  <si>
    <t xml:space="preserve">Installation of LPBS for Motors </t>
  </si>
  <si>
    <t xml:space="preserve">Supply of Cable Tray </t>
  </si>
  <si>
    <t xml:space="preserve">Installation of Cable Tray </t>
  </si>
  <si>
    <t xml:space="preserve">Supply of LT Cable   </t>
  </si>
  <si>
    <t xml:space="preserve">Installation of LT Cable   </t>
  </si>
  <si>
    <t xml:space="preserve">Supply of Street Light Fixture </t>
  </si>
  <si>
    <t xml:space="preserve">Installation of Street Light Fixture </t>
  </si>
  <si>
    <t>Earthing Work</t>
  </si>
  <si>
    <t>Testing &amp; Commissioning for Electrical Items</t>
  </si>
  <si>
    <t>D.</t>
  </si>
  <si>
    <t>SUMP CUM PUMP HOUSE (200 MLD)</t>
  </si>
  <si>
    <t>a.</t>
  </si>
  <si>
    <t>CIVIL WORK</t>
  </si>
  <si>
    <t>Excavation</t>
  </si>
  <si>
    <t>PCC</t>
  </si>
  <si>
    <t>Raft Foundation/Raft</t>
  </si>
  <si>
    <t>Column &amp; Beam work</t>
  </si>
  <si>
    <t>Wall 50% of total lift work</t>
  </si>
  <si>
    <t>Walls (balance 50% of Total Lift work)</t>
  </si>
  <si>
    <t>Ground Floor Slab</t>
  </si>
  <si>
    <t>Roof Slab</t>
  </si>
  <si>
    <t>Brickwork &amp; Plaster</t>
  </si>
  <si>
    <t>Finishing Work</t>
  </si>
  <si>
    <t>b.</t>
  </si>
  <si>
    <t>MECHANICAL WORK</t>
  </si>
  <si>
    <t>PUMPING SYSTEM</t>
  </si>
  <si>
    <t>(i) On supply of machinery/equipment at site</t>
  </si>
  <si>
    <t>(ii) On completion of erection works</t>
  </si>
  <si>
    <t>(iii) On completion of Testing of equipment</t>
  </si>
  <si>
    <t>EOT/HOIST WORKS</t>
  </si>
  <si>
    <t>ELECRICAL  WORK</t>
  </si>
  <si>
    <t>E.</t>
  </si>
  <si>
    <t>Chlorination Tank   Area</t>
  </si>
  <si>
    <t>RCC Foundation/Raft</t>
  </si>
  <si>
    <t>Baffle Walls work</t>
  </si>
  <si>
    <t>F</t>
  </si>
  <si>
    <t>Chlorination Room  Area</t>
  </si>
  <si>
    <t>RCC Foundation/Column Footing</t>
  </si>
  <si>
    <t>Brickwork</t>
  </si>
  <si>
    <t>Plaster</t>
  </si>
  <si>
    <t>CHLORINATION SYSTEM</t>
  </si>
  <si>
    <t>HOIST WORKS</t>
  </si>
  <si>
    <t>ELECRICAL &amp; INSTRUMENTATION WORK</t>
  </si>
  <si>
    <t>III.</t>
  </si>
  <si>
    <t>RENOVATION  WORK for  IPS (4 nos) &amp; CSPS (1no)</t>
  </si>
  <si>
    <t>a.i.</t>
  </si>
  <si>
    <t xml:space="preserve">      Civil Works</t>
  </si>
  <si>
    <t>(i) Nawabganj IPS</t>
  </si>
  <si>
    <t>a. Retrofication of Inlet Chamber</t>
  </si>
  <si>
    <t>b. Retrofication of Screen Chamber</t>
  </si>
  <si>
    <t>c. Retrofication of Wet Well</t>
  </si>
  <si>
    <t>d. Retrofication of Pump House</t>
  </si>
  <si>
    <t>a. ii.</t>
  </si>
  <si>
    <t>Mechanical Work(Servicing &amp; Overhauling/New Procurement)</t>
  </si>
  <si>
    <t>a. Supply of Centrifugal Pump</t>
  </si>
  <si>
    <t>b. Installation of Centrifugal Pump</t>
  </si>
  <si>
    <t>c. SS/MS Structural Work - Supply</t>
  </si>
  <si>
    <t>d. SS/MS Structural Work -  Fabrication</t>
  </si>
  <si>
    <t>e. Valves and NRV - Supply</t>
  </si>
  <si>
    <t>f. Valves and NRV - Installation</t>
  </si>
  <si>
    <t>g. Pipe &amp; Fitting - Supply</t>
  </si>
  <si>
    <t>h. Pipe &amp; Fittings - Erection</t>
  </si>
  <si>
    <t>i. Monorail for lifting arrangement - Supply</t>
  </si>
  <si>
    <t>j. Monorail for lifting arrangement - Installation</t>
  </si>
  <si>
    <t>k. Dewatering Pump for dry well - Supply</t>
  </si>
  <si>
    <t>l. Dewatering Pump for dry well - Installation</t>
  </si>
  <si>
    <t>a. iii.</t>
  </si>
  <si>
    <t>Electrical Work(Servicing &amp; Overhauling/New Procurement)</t>
  </si>
  <si>
    <t>testing</t>
  </si>
  <si>
    <t>a. iv.</t>
  </si>
  <si>
    <t>Testing &amp; Commissioning</t>
  </si>
  <si>
    <t>b.i.</t>
  </si>
  <si>
    <t>(i) Parmat IPS</t>
  </si>
  <si>
    <t>c.i.</t>
  </si>
  <si>
    <t>(i) Baba Ghat IPS</t>
  </si>
  <si>
    <t>a. Supply of  Submersible Pump alongwith Electric Motor</t>
  </si>
  <si>
    <t>b. Installation of  Submersible Pump alongwith Electric Motor</t>
  </si>
  <si>
    <t>d.i.</t>
  </si>
  <si>
    <t>(i) Guptar Ghat IPS</t>
  </si>
  <si>
    <t>e.i.</t>
  </si>
  <si>
    <t>(i) CSPS - Jajmau</t>
  </si>
  <si>
    <t>k. Mechanical &amp; Manual Bar Screen - Supply</t>
  </si>
  <si>
    <t>l. Mechanical &amp; Manual Bar Screen - Installation</t>
  </si>
  <si>
    <t>IV.</t>
  </si>
  <si>
    <t xml:space="preserve">    RTOLM WORK for  STP ,IPS &amp; CSPS Aea</t>
  </si>
  <si>
    <t xml:space="preserve">      STP Aea</t>
  </si>
  <si>
    <t>Supply of Local Field Instruments for STP facility</t>
  </si>
  <si>
    <t>Installation of Local Field Instruments for STP facility</t>
  </si>
  <si>
    <t>Supply of Remote Field Instruments for STP facility</t>
  </si>
  <si>
    <t>Installation of Remote Field Instruments for STP facility</t>
  </si>
  <si>
    <t>Supply of False Floor at PLC Control Room for STP facility</t>
  </si>
  <si>
    <t>Installation of False Floor at PLC Control Room for STP facility</t>
  </si>
  <si>
    <t>Supply of AC at PLC Control Room for STP facility</t>
  </si>
  <si>
    <t>Installation of AC at PLC Control Room for STP facility</t>
  </si>
  <si>
    <t>Supply of PLC Panel for STP facility</t>
  </si>
  <si>
    <t>Installation of PLC Panel for STP facility</t>
  </si>
  <si>
    <t>Supply of AC at RIO Panel Room for STP facility</t>
  </si>
  <si>
    <t>Installation of AC at RIO Panel Room for STP facility</t>
  </si>
  <si>
    <t>Supply of RIO Panel for STP facility</t>
  </si>
  <si>
    <t>Installation of RIO Panel for STP facility</t>
  </si>
  <si>
    <t>Supply of UPS &amp; UPS ACDB for STP facility</t>
  </si>
  <si>
    <t>Installation of UPS &amp; UPS ACDB for STP facility</t>
  </si>
  <si>
    <t>Supply of Instrument, Control &amp; Bus Cable Work for STP facility</t>
  </si>
  <si>
    <t>Installation of Instrument, Control &amp; Bus Cable Work for STP facility</t>
  </si>
  <si>
    <t>Testing &amp; Commissioning of PLC &amp; RIO for STP facility</t>
  </si>
  <si>
    <t xml:space="preserve">      IPS &amp; CSPS  Aea</t>
  </si>
  <si>
    <t>Supply of Local Field Instruments for IPS &amp; CSPS facility</t>
  </si>
  <si>
    <t>Installation of Local Field Instruments for IPS &amp; CSPS facility</t>
  </si>
  <si>
    <t>Supply of Remote Field Instruments for IPS &amp; CSPS facility</t>
  </si>
  <si>
    <t>Installation of Remote Field Instruments for IPS &amp; CSPS facility</t>
  </si>
  <si>
    <t>Supply of RTU/RIO Panel for IPS &amp; CSPS facility</t>
  </si>
  <si>
    <t>Installation of RTU/RIO Panel for IPS &amp; CSPS facility</t>
  </si>
  <si>
    <t>Supply of UPS for IPS &amp; CSPS facility</t>
  </si>
  <si>
    <t>Installation of UPS for IPS &amp; CSPS facility</t>
  </si>
  <si>
    <t>Supply of Instrument, Control &amp; Bus Cable Work for IPS &amp; CSPS facility</t>
  </si>
  <si>
    <t>Installation of Instrument, Control &amp; Bus Cable Work for IPS &amp; CSPS facility</t>
  </si>
  <si>
    <t>Testing &amp; Commissioning of RTU/RIO for IPS &amp; CSPS facility</t>
  </si>
  <si>
    <t>Testing &amp; Commissioning of Cloud based RTOLMS facility</t>
  </si>
  <si>
    <t>V</t>
  </si>
  <si>
    <t xml:space="preserve">  TRIAL  RUN &amp; COMMISSIONING</t>
  </si>
  <si>
    <t>Testing</t>
  </si>
  <si>
    <t>Trial Run &amp; Commissioning</t>
  </si>
  <si>
    <t>Connecting chanel work</t>
  </si>
  <si>
    <t>Centrifuge Machine/ BFP - Supply</t>
  </si>
  <si>
    <t>3rd Milestone 16th March'22 to 28th Feb'23</t>
  </si>
  <si>
    <t>4th Milestone 1st March'23 to 30th April'23</t>
  </si>
  <si>
    <t xml:space="preserve">Supply of TEPH MCC Panel </t>
  </si>
  <si>
    <t xml:space="preserve">Installation TEPH MCC Panel </t>
  </si>
  <si>
    <t xml:space="preserve">Supply of  Other equipments panel  (MCC-2 PANEL)/Bar screen, Grit and PST panel/Thickener Panel </t>
  </si>
  <si>
    <t xml:space="preserve">Installation of  Other equipments panel  (MCC-2 PANEL)/Bar screen, Grit and PST panel/Thickener Panel </t>
  </si>
  <si>
    <t xml:space="preserve">Supply of Aerators, FST and RSPS Panel (MCC-1 PANEL) </t>
  </si>
  <si>
    <t xml:space="preserve">Installation of Aerators, FST and RSPS Panel (MCC-1 PANEL) </t>
  </si>
  <si>
    <t>Ground Floor Slab/ Walkway</t>
  </si>
  <si>
    <t>k. Dewatering Pump for dry well / wet well- Supply</t>
  </si>
  <si>
    <t>k. Dewatering Pump for dry well/ wet well - Supply</t>
  </si>
  <si>
    <t>l. Dewatering Pump for dry well / wet well- Installation</t>
  </si>
  <si>
    <t>l. Dewatering Pump for dry well/ wet well - Installation</t>
  </si>
  <si>
    <t>Note:</t>
  </si>
  <si>
    <t>1) Above listed are itemwise major activities, but all required  works/items must be included &amp; completed as per approved drawings &amp; design, as project is  turnkey basis;</t>
  </si>
  <si>
    <t>2) Variation clause applicable</t>
  </si>
  <si>
    <t>3) Items/Payments shall be as per relevant clauses of Concessionaire Agreement</t>
  </si>
  <si>
    <t>4) During Billing activity may interchange but as per approved schedule amount to be calculated.</t>
  </si>
  <si>
    <t>3rd Milestone Achieved</t>
  </si>
  <si>
    <t>Sl. No</t>
  </si>
  <si>
    <t>Milestone Details</t>
  </si>
  <si>
    <t>1st Milestone</t>
  </si>
  <si>
    <t>2nd Milestone</t>
  </si>
  <si>
    <t>3rd Milestone</t>
  </si>
  <si>
    <t>4th Milestone</t>
  </si>
  <si>
    <t>Total Amount</t>
  </si>
  <si>
    <t>4th Milestone Achieved</t>
  </si>
  <si>
    <t>PROGRESS REPORT FOR 130 MLD JAJMAU SITE</t>
  </si>
  <si>
    <t>Cumulative Achieved</t>
  </si>
  <si>
    <t>Centrifuge Machine/BFP - Installation</t>
  </si>
  <si>
    <t>For 3rd Milestone</t>
  </si>
  <si>
    <t>Total</t>
  </si>
  <si>
    <t>MEI PROGRESS REPORT FOR 130 MLD JAJMAU SITE</t>
  </si>
  <si>
    <t>CIVIL PROGRESS REPORT FOR 130 MLD JAJMAU SITE</t>
  </si>
  <si>
    <t>Progress Percentage as on 28.02.23</t>
  </si>
</sst>
</file>

<file path=xl/styles.xml><?xml version="1.0" encoding="utf-8"?>
<styleSheet xmlns="http://schemas.openxmlformats.org/spreadsheetml/2006/main">
  <numFmts count="5">
    <numFmt numFmtId="164" formatCode="_ * #,##0.00_ ;_ * \-#,##0.00_ ;_ * &quot;-&quot;??_ ;_ @_ "/>
    <numFmt numFmtId="165" formatCode="0.0%"/>
    <numFmt numFmtId="166" formatCode="_ * #,##0_ ;_ * \-#,##0_ ;_ * &quot;-&quot;??_ ;_ @_ "/>
    <numFmt numFmtId="167" formatCode="&quot;a.&quot;\ 0"/>
    <numFmt numFmtId="168" formatCode="_ * #,##0.0000_ ;_ * \-#,##0.0000_ ;_ * &quot;-&quot;??_ ;_ @_ "/>
  </numFmts>
  <fonts count="13">
    <font>
      <sz val="11"/>
      <color theme="1"/>
      <name val="Calibri"/>
      <charset val="134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Times New Roman"/>
      <family val="1"/>
    </font>
    <font>
      <sz val="12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88402966399123"/>
        <bgColor indexed="64"/>
      </patternFill>
    </fill>
    <fill>
      <patternFill patternType="solid">
        <fgColor theme="8" tint="0.3998840296639912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89013336588644"/>
        <bgColor indexed="64"/>
      </patternFill>
    </fill>
    <fill>
      <patternFill patternType="solid">
        <fgColor theme="8" tint="0.39991454817346722"/>
        <bgColor indexed="64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16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>
      <alignment vertical="center"/>
    </xf>
  </cellStyleXfs>
  <cellXfs count="186">
    <xf numFmtId="0" fontId="0" fillId="0" borderId="0" xfId="0"/>
    <xf numFmtId="0" fontId="7" fillId="0" borderId="0" xfId="3" applyAlignment="1">
      <alignment horizontal="center" vertical="center"/>
    </xf>
    <xf numFmtId="0" fontId="7" fillId="2" borderId="0" xfId="3" applyFill="1" applyAlignment="1">
      <alignment horizontal="center" vertical="center"/>
    </xf>
    <xf numFmtId="0" fontId="7" fillId="2" borderId="0" xfId="3" applyFill="1" applyAlignment="1">
      <alignment vertical="center"/>
    </xf>
    <xf numFmtId="0" fontId="1" fillId="2" borderId="0" xfId="3" applyFont="1" applyFill="1" applyAlignment="1">
      <alignment vertical="center"/>
    </xf>
    <xf numFmtId="0" fontId="1" fillId="0" borderId="0" xfId="3" applyFont="1" applyAlignment="1">
      <alignment vertical="center"/>
    </xf>
    <xf numFmtId="0" fontId="2" fillId="0" borderId="0" xfId="3" applyFont="1" applyAlignment="1">
      <alignment vertical="center"/>
    </xf>
    <xf numFmtId="0" fontId="7" fillId="3" borderId="0" xfId="3" applyFill="1" applyAlignment="1">
      <alignment vertical="center"/>
    </xf>
    <xf numFmtId="0" fontId="7" fillId="0" borderId="0" xfId="3" applyAlignment="1">
      <alignment vertical="center"/>
    </xf>
    <xf numFmtId="0" fontId="1" fillId="0" borderId="0" xfId="3" applyFont="1" applyAlignment="1">
      <alignment vertical="center" wrapText="1"/>
    </xf>
    <xf numFmtId="164" fontId="1" fillId="0" borderId="0" xfId="4" applyFont="1" applyAlignment="1">
      <alignment vertical="center"/>
    </xf>
    <xf numFmtId="9" fontId="1" fillId="0" borderId="0" xfId="2" applyFont="1" applyAlignment="1">
      <alignment vertical="center"/>
    </xf>
    <xf numFmtId="0" fontId="5" fillId="4" borderId="1" xfId="3" applyFont="1" applyFill="1" applyBorder="1" applyAlignment="1">
      <alignment horizontal="center" vertical="center" wrapText="1"/>
    </xf>
    <xf numFmtId="0" fontId="5" fillId="4" borderId="1" xfId="3" applyFont="1" applyFill="1" applyBorder="1" applyAlignment="1">
      <alignment horizontal="center" vertical="center"/>
    </xf>
    <xf numFmtId="164" fontId="5" fillId="4" borderId="1" xfId="4" applyFont="1" applyFill="1" applyBorder="1" applyAlignment="1">
      <alignment horizontal="center" vertical="center"/>
    </xf>
    <xf numFmtId="0" fontId="1" fillId="2" borderId="1" xfId="3" applyFont="1" applyFill="1" applyBorder="1" applyAlignment="1">
      <alignment horizontal="center" vertical="center" wrapText="1"/>
    </xf>
    <xf numFmtId="0" fontId="1" fillId="2" borderId="1" xfId="3" applyFont="1" applyFill="1" applyBorder="1" applyAlignment="1">
      <alignment horizontal="center" vertical="center"/>
    </xf>
    <xf numFmtId="164" fontId="1" fillId="2" borderId="1" xfId="4" applyFont="1" applyFill="1" applyBorder="1" applyAlignment="1">
      <alignment horizontal="center" vertical="center"/>
    </xf>
    <xf numFmtId="0" fontId="1" fillId="2" borderId="1" xfId="3" applyFont="1" applyFill="1" applyBorder="1" applyAlignment="1">
      <alignment vertical="center" wrapText="1"/>
    </xf>
    <xf numFmtId="0" fontId="1" fillId="2" borderId="1" xfId="3" applyFont="1" applyFill="1" applyBorder="1" applyAlignment="1">
      <alignment vertical="center"/>
    </xf>
    <xf numFmtId="164" fontId="1" fillId="2" borderId="1" xfId="4" applyFont="1" applyFill="1" applyBorder="1" applyAlignment="1">
      <alignment vertical="center"/>
    </xf>
    <xf numFmtId="0" fontId="5" fillId="5" borderId="1" xfId="3" applyFont="1" applyFill="1" applyBorder="1" applyAlignment="1">
      <alignment vertical="center" wrapText="1"/>
    </xf>
    <xf numFmtId="0" fontId="5" fillId="5" borderId="1" xfId="3" applyFont="1" applyFill="1" applyBorder="1" applyAlignment="1">
      <alignment vertical="center"/>
    </xf>
    <xf numFmtId="164" fontId="1" fillId="5" borderId="1" xfId="4" applyFont="1" applyFill="1" applyBorder="1" applyAlignment="1">
      <alignment vertical="center"/>
    </xf>
    <xf numFmtId="0" fontId="0" fillId="0" borderId="0" xfId="3" applyFont="1" applyAlignment="1">
      <alignment horizontal="center" vertical="center"/>
    </xf>
    <xf numFmtId="9" fontId="1" fillId="2" borderId="1" xfId="3" applyNumberFormat="1" applyFont="1" applyFill="1" applyBorder="1" applyAlignment="1">
      <alignment vertical="center"/>
    </xf>
    <xf numFmtId="164" fontId="1" fillId="0" borderId="1" xfId="4" applyFont="1" applyBorder="1" applyAlignment="1">
      <alignment vertical="center"/>
    </xf>
    <xf numFmtId="9" fontId="1" fillId="0" borderId="1" xfId="3" applyNumberFormat="1" applyFont="1" applyBorder="1" applyAlignment="1">
      <alignment vertical="center"/>
    </xf>
    <xf numFmtId="164" fontId="1" fillId="0" borderId="1" xfId="3" applyNumberFormat="1" applyFont="1" applyBorder="1" applyAlignment="1">
      <alignment vertical="center"/>
    </xf>
    <xf numFmtId="9" fontId="1" fillId="2" borderId="1" xfId="3" applyNumberFormat="1" applyFont="1" applyFill="1" applyBorder="1" applyAlignment="1">
      <alignment vertical="center" wrapText="1"/>
    </xf>
    <xf numFmtId="0" fontId="1" fillId="0" borderId="1" xfId="3" applyFont="1" applyBorder="1" applyAlignment="1">
      <alignment vertical="center"/>
    </xf>
    <xf numFmtId="0" fontId="5" fillId="6" borderId="1" xfId="3" applyFont="1" applyFill="1" applyBorder="1" applyAlignment="1">
      <alignment vertical="center" wrapText="1"/>
    </xf>
    <xf numFmtId="0" fontId="5" fillId="6" borderId="1" xfId="3" applyFont="1" applyFill="1" applyBorder="1" applyAlignment="1">
      <alignment vertical="center"/>
    </xf>
    <xf numFmtId="164" fontId="1" fillId="6" borderId="1" xfId="4" applyFont="1" applyFill="1" applyBorder="1" applyAlignment="1">
      <alignment vertical="center"/>
    </xf>
    <xf numFmtId="9" fontId="1" fillId="2" borderId="1" xfId="2" applyFont="1" applyFill="1" applyBorder="1" applyAlignment="1">
      <alignment vertical="center"/>
    </xf>
    <xf numFmtId="164" fontId="1" fillId="2" borderId="1" xfId="3" applyNumberFormat="1" applyFont="1" applyFill="1" applyBorder="1" applyAlignment="1">
      <alignment vertical="center"/>
    </xf>
    <xf numFmtId="0" fontId="1" fillId="0" borderId="1" xfId="3" applyFont="1" applyBorder="1" applyAlignment="1">
      <alignment horizontal="center" vertical="center"/>
    </xf>
    <xf numFmtId="0" fontId="1" fillId="0" borderId="1" xfId="3" applyFont="1" applyBorder="1" applyAlignment="1">
      <alignment vertical="center" wrapText="1"/>
    </xf>
    <xf numFmtId="9" fontId="1" fillId="0" borderId="1" xfId="2" applyFont="1" applyBorder="1" applyAlignment="1">
      <alignment vertical="center"/>
    </xf>
    <xf numFmtId="0" fontId="6" fillId="6" borderId="1" xfId="3" applyFont="1" applyFill="1" applyBorder="1" applyAlignment="1">
      <alignment vertical="center" wrapText="1"/>
    </xf>
    <xf numFmtId="0" fontId="0" fillId="2" borderId="0" xfId="3" applyFont="1" applyFill="1" applyAlignment="1">
      <alignment horizontal="center" vertical="center"/>
    </xf>
    <xf numFmtId="165" fontId="1" fillId="2" borderId="1" xfId="2" applyNumberFormat="1" applyFont="1" applyFill="1" applyBorder="1" applyAlignment="1">
      <alignment vertical="center"/>
    </xf>
    <xf numFmtId="9" fontId="1" fillId="3" borderId="1" xfId="2" applyFont="1" applyFill="1" applyBorder="1" applyAlignment="1">
      <alignment vertical="center"/>
    </xf>
    <xf numFmtId="0" fontId="1" fillId="2" borderId="0" xfId="3" applyFont="1" applyFill="1" applyAlignment="1">
      <alignment horizontal="center" vertical="center"/>
    </xf>
    <xf numFmtId="0" fontId="5" fillId="0" borderId="1" xfId="3" applyFont="1" applyBorder="1" applyAlignment="1">
      <alignment vertical="center"/>
    </xf>
    <xf numFmtId="0" fontId="5" fillId="2" borderId="1" xfId="3" applyFont="1" applyFill="1" applyBorder="1" applyAlignment="1">
      <alignment vertical="center"/>
    </xf>
    <xf numFmtId="0" fontId="5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5" fillId="0" borderId="1" xfId="3" applyFont="1" applyBorder="1" applyAlignment="1">
      <alignment vertical="center" wrapText="1"/>
    </xf>
    <xf numFmtId="0" fontId="1" fillId="6" borderId="1" xfId="3" applyFont="1" applyFill="1" applyBorder="1" applyAlignment="1">
      <alignment horizontal="center" vertical="center"/>
    </xf>
    <xf numFmtId="0" fontId="5" fillId="2" borderId="1" xfId="3" applyFont="1" applyFill="1" applyBorder="1" applyAlignment="1">
      <alignment vertical="center" wrapText="1"/>
    </xf>
    <xf numFmtId="0" fontId="1" fillId="0" borderId="0" xfId="3" applyFont="1" applyAlignment="1">
      <alignment horizontal="center" vertical="center"/>
    </xf>
    <xf numFmtId="0" fontId="7" fillId="3" borderId="0" xfId="3" applyFill="1" applyAlignment="1">
      <alignment horizontal="center" vertical="center"/>
    </xf>
    <xf numFmtId="0" fontId="5" fillId="3" borderId="1" xfId="3" applyFont="1" applyFill="1" applyBorder="1" applyAlignment="1">
      <alignment vertical="center" wrapText="1"/>
    </xf>
    <xf numFmtId="0" fontId="1" fillId="3" borderId="1" xfId="3" applyFont="1" applyFill="1" applyBorder="1" applyAlignment="1">
      <alignment vertical="center"/>
    </xf>
    <xf numFmtId="164" fontId="1" fillId="3" borderId="1" xfId="4" applyFont="1" applyFill="1" applyBorder="1" applyAlignment="1">
      <alignment vertical="center"/>
    </xf>
    <xf numFmtId="0" fontId="5" fillId="3" borderId="1" xfId="3" applyFont="1" applyFill="1" applyBorder="1" applyAlignment="1">
      <alignment vertical="center"/>
    </xf>
    <xf numFmtId="10" fontId="1" fillId="0" borderId="1" xfId="2" applyNumberFormat="1" applyFont="1" applyBorder="1" applyAlignment="1">
      <alignment vertical="center"/>
    </xf>
    <xf numFmtId="164" fontId="5" fillId="7" borderId="1" xfId="4" applyFont="1" applyFill="1" applyBorder="1" applyAlignment="1">
      <alignment vertical="center"/>
    </xf>
    <xf numFmtId="166" fontId="5" fillId="7" borderId="1" xfId="4" applyNumberFormat="1" applyFont="1" applyFill="1" applyBorder="1" applyAlignment="1">
      <alignment vertical="center"/>
    </xf>
    <xf numFmtId="9" fontId="1" fillId="0" borderId="0" xfId="2" applyFont="1" applyBorder="1" applyAlignment="1">
      <alignment horizontal="center" vertical="center"/>
    </xf>
    <xf numFmtId="0" fontId="5" fillId="0" borderId="0" xfId="3" applyFont="1" applyAlignment="1">
      <alignment vertical="center" wrapText="1"/>
    </xf>
    <xf numFmtId="166" fontId="1" fillId="0" borderId="0" xfId="4" applyNumberFormat="1" applyFont="1" applyAlignment="1">
      <alignment vertical="center"/>
    </xf>
    <xf numFmtId="164" fontId="1" fillId="0" borderId="0" xfId="3" applyNumberFormat="1" applyFont="1" applyAlignment="1">
      <alignment vertical="center"/>
    </xf>
    <xf numFmtId="0" fontId="7" fillId="0" borderId="0" xfId="3"/>
    <xf numFmtId="9" fontId="1" fillId="5" borderId="1" xfId="4" applyNumberFormat="1" applyFont="1" applyFill="1" applyBorder="1" applyAlignment="1">
      <alignment vertical="center"/>
    </xf>
    <xf numFmtId="9" fontId="1" fillId="6" borderId="1" xfId="4" applyNumberFormat="1" applyFont="1" applyFill="1" applyBorder="1" applyAlignment="1">
      <alignment vertical="center"/>
    </xf>
    <xf numFmtId="9" fontId="1" fillId="6" borderId="1" xfId="3" applyNumberFormat="1" applyFont="1" applyFill="1" applyBorder="1" applyAlignment="1">
      <alignment horizontal="center" vertical="center"/>
    </xf>
    <xf numFmtId="9" fontId="1" fillId="3" borderId="1" xfId="4" applyNumberFormat="1" applyFont="1" applyFill="1" applyBorder="1" applyAlignment="1">
      <alignment vertical="center"/>
    </xf>
    <xf numFmtId="0" fontId="8" fillId="0" borderId="0" xfId="3" applyFont="1" applyAlignment="1">
      <alignment vertical="center"/>
    </xf>
    <xf numFmtId="0" fontId="8" fillId="0" borderId="0" xfId="3" applyFont="1" applyAlignment="1">
      <alignment horizontal="center" vertical="center"/>
    </xf>
    <xf numFmtId="166" fontId="1" fillId="2" borderId="0" xfId="3" applyNumberFormat="1" applyFont="1" applyFill="1" applyAlignment="1">
      <alignment horizontal="center" vertical="center"/>
    </xf>
    <xf numFmtId="168" fontId="1" fillId="2" borderId="0" xfId="2" applyNumberFormat="1" applyFont="1" applyFill="1" applyAlignment="1">
      <alignment horizontal="center" vertical="center"/>
    </xf>
    <xf numFmtId="164" fontId="7" fillId="0" borderId="0" xfId="1" applyAlignment="1">
      <alignment vertical="center"/>
    </xf>
    <xf numFmtId="0" fontId="1" fillId="3" borderId="1" xfId="3" applyFont="1" applyFill="1" applyBorder="1" applyAlignment="1">
      <alignment horizontal="center" vertical="center"/>
    </xf>
    <xf numFmtId="9" fontId="1" fillId="2" borderId="1" xfId="3" applyNumberFormat="1" applyFont="1" applyFill="1" applyBorder="1" applyAlignment="1">
      <alignment horizontal="center" vertical="center"/>
    </xf>
    <xf numFmtId="0" fontId="5" fillId="0" borderId="0" xfId="3" applyFont="1" applyAlignment="1">
      <alignment horizontal="left" vertical="center" wrapText="1"/>
    </xf>
    <xf numFmtId="9" fontId="7" fillId="0" borderId="0" xfId="3" applyNumberFormat="1" applyAlignment="1">
      <alignment vertical="center"/>
    </xf>
    <xf numFmtId="166" fontId="1" fillId="0" borderId="0" xfId="3" applyNumberFormat="1" applyFont="1" applyAlignment="1">
      <alignment vertical="center" wrapText="1"/>
    </xf>
    <xf numFmtId="166" fontId="1" fillId="2" borderId="0" xfId="2" applyNumberFormat="1" applyFont="1" applyFill="1" applyAlignment="1">
      <alignment horizontal="center" vertical="center"/>
    </xf>
    <xf numFmtId="9" fontId="1" fillId="0" borderId="0" xfId="3" applyNumberFormat="1" applyFont="1" applyAlignment="1">
      <alignment vertical="center"/>
    </xf>
    <xf numFmtId="9" fontId="1" fillId="0" borderId="1" xfId="3" applyNumberFormat="1" applyFont="1" applyBorder="1" applyAlignment="1">
      <alignment horizontal="center" vertical="center"/>
    </xf>
    <xf numFmtId="9" fontId="3" fillId="2" borderId="0" xfId="2" applyFont="1" applyFill="1" applyAlignment="1">
      <alignment horizontal="center" vertical="center"/>
    </xf>
    <xf numFmtId="9" fontId="4" fillId="4" borderId="0" xfId="2" applyFont="1" applyFill="1" applyBorder="1" applyAlignment="1">
      <alignment horizontal="center" vertical="center" wrapText="1"/>
    </xf>
    <xf numFmtId="9" fontId="7" fillId="2" borderId="0" xfId="2" applyFill="1" applyBorder="1" applyAlignment="1">
      <alignment horizontal="center" vertical="center"/>
    </xf>
    <xf numFmtId="9" fontId="7" fillId="2" borderId="0" xfId="2" applyFill="1" applyBorder="1" applyAlignment="1">
      <alignment vertical="center"/>
    </xf>
    <xf numFmtId="9" fontId="1" fillId="5" borderId="0" xfId="2" applyFont="1" applyFill="1" applyBorder="1" applyAlignment="1">
      <alignment vertical="center"/>
    </xf>
    <xf numFmtId="9" fontId="7" fillId="0" borderId="0" xfId="2" applyBorder="1" applyAlignment="1">
      <alignment vertical="center"/>
    </xf>
    <xf numFmtId="9" fontId="1" fillId="6" borderId="0" xfId="2" applyFont="1" applyFill="1" applyBorder="1" applyAlignment="1">
      <alignment vertical="center"/>
    </xf>
    <xf numFmtId="9" fontId="1" fillId="2" borderId="0" xfId="2" applyFont="1" applyFill="1" applyBorder="1" applyAlignment="1">
      <alignment vertical="center"/>
    </xf>
    <xf numFmtId="9" fontId="8" fillId="2" borderId="0" xfId="2" applyFont="1" applyFill="1" applyBorder="1" applyAlignment="1">
      <alignment vertical="center"/>
    </xf>
    <xf numFmtId="9" fontId="1" fillId="3" borderId="0" xfId="2" applyFont="1" applyFill="1" applyBorder="1" applyAlignment="1">
      <alignment vertical="center"/>
    </xf>
    <xf numFmtId="9" fontId="1" fillId="6" borderId="0" xfId="2" applyFont="1" applyFill="1" applyBorder="1" applyAlignment="1">
      <alignment horizontal="center" vertical="center"/>
    </xf>
    <xf numFmtId="9" fontId="4" fillId="7" borderId="0" xfId="2" applyFont="1" applyFill="1" applyBorder="1" applyAlignment="1">
      <alignment vertical="center"/>
    </xf>
    <xf numFmtId="9" fontId="1" fillId="0" borderId="0" xfId="2" applyFont="1" applyAlignment="1">
      <alignment vertical="center" wrapText="1"/>
    </xf>
    <xf numFmtId="9" fontId="5" fillId="0" borderId="0" xfId="2" applyFont="1" applyAlignment="1">
      <alignment horizontal="left" vertical="center" wrapText="1"/>
    </xf>
    <xf numFmtId="9" fontId="5" fillId="0" borderId="0" xfId="2" applyFont="1" applyAlignment="1">
      <alignment vertical="center" wrapText="1"/>
    </xf>
    <xf numFmtId="9" fontId="7" fillId="0" borderId="0" xfId="2" applyAlignment="1">
      <alignment vertical="center"/>
    </xf>
    <xf numFmtId="165" fontId="1" fillId="0" borderId="1" xfId="3" applyNumberFormat="1" applyFont="1" applyBorder="1" applyAlignment="1">
      <alignment horizontal="center" vertical="center"/>
    </xf>
    <xf numFmtId="165" fontId="1" fillId="0" borderId="1" xfId="3" applyNumberFormat="1" applyFont="1" applyBorder="1" applyAlignment="1">
      <alignment vertical="center"/>
    </xf>
    <xf numFmtId="164" fontId="7" fillId="0" borderId="0" xfId="1" applyAlignment="1">
      <alignment horizontal="center" vertical="center"/>
    </xf>
    <xf numFmtId="164" fontId="7" fillId="2" borderId="0" xfId="1" applyFill="1" applyAlignment="1">
      <alignment horizontal="center" vertical="center"/>
    </xf>
    <xf numFmtId="164" fontId="7" fillId="2" borderId="0" xfId="1" applyFill="1" applyAlignment="1">
      <alignment vertical="center"/>
    </xf>
    <xf numFmtId="164" fontId="1" fillId="2" borderId="0" xfId="1" applyFont="1" applyFill="1" applyBorder="1" applyAlignment="1">
      <alignment horizontal="center" vertical="center"/>
    </xf>
    <xf numFmtId="164" fontId="5" fillId="2" borderId="0" xfId="1" applyFont="1" applyFill="1" applyBorder="1" applyAlignment="1">
      <alignment horizontal="center" vertical="center"/>
    </xf>
    <xf numFmtId="164" fontId="7" fillId="0" borderId="0" xfId="1"/>
    <xf numFmtId="164" fontId="7" fillId="0" borderId="0" xfId="3" applyNumberFormat="1" applyAlignment="1">
      <alignment vertical="center"/>
    </xf>
    <xf numFmtId="9" fontId="1" fillId="0" borderId="0" xfId="2" applyFont="1" applyBorder="1" applyAlignment="1">
      <alignment vertical="center"/>
    </xf>
    <xf numFmtId="9" fontId="1" fillId="2" borderId="0" xfId="3" applyNumberFormat="1" applyFont="1" applyFill="1" applyAlignment="1">
      <alignment vertical="center"/>
    </xf>
    <xf numFmtId="164" fontId="1" fillId="2" borderId="0" xfId="1" applyFont="1" applyFill="1" applyAlignment="1">
      <alignment vertical="center"/>
    </xf>
    <xf numFmtId="164" fontId="1" fillId="2" borderId="0" xfId="3" applyNumberFormat="1" applyFont="1" applyFill="1" applyAlignment="1">
      <alignment vertical="center"/>
    </xf>
    <xf numFmtId="0" fontId="5" fillId="2" borderId="1" xfId="3" applyFont="1" applyFill="1" applyBorder="1" applyAlignment="1">
      <alignment horizontal="center" vertical="center"/>
    </xf>
    <xf numFmtId="0" fontId="5" fillId="5" borderId="1" xfId="3" applyFont="1" applyFill="1" applyBorder="1" applyAlignment="1">
      <alignment horizontal="center" vertical="center"/>
    </xf>
    <xf numFmtId="164" fontId="1" fillId="8" borderId="1" xfId="4" applyFont="1" applyFill="1" applyBorder="1" applyAlignment="1">
      <alignment vertical="center"/>
    </xf>
    <xf numFmtId="164" fontId="1" fillId="8" borderId="1" xfId="4" applyFont="1" applyFill="1" applyBorder="1" applyAlignment="1">
      <alignment horizontal="center" vertical="center"/>
    </xf>
    <xf numFmtId="9" fontId="1" fillId="8" borderId="1" xfId="4" applyNumberFormat="1" applyFont="1" applyFill="1" applyBorder="1" applyAlignment="1">
      <alignment vertical="center"/>
    </xf>
    <xf numFmtId="164" fontId="1" fillId="6" borderId="1" xfId="4" applyFont="1" applyFill="1" applyBorder="1" applyAlignment="1">
      <alignment horizontal="center" vertical="center"/>
    </xf>
    <xf numFmtId="167" fontId="1" fillId="0" borderId="1" xfId="3" applyNumberFormat="1" applyFont="1" applyBorder="1" applyAlignment="1">
      <alignment horizontal="center" vertical="center"/>
    </xf>
    <xf numFmtId="165" fontId="1" fillId="2" borderId="1" xfId="3" applyNumberFormat="1" applyFont="1" applyFill="1" applyBorder="1" applyAlignment="1">
      <alignment horizontal="center" vertical="center"/>
    </xf>
    <xf numFmtId="164" fontId="1" fillId="3" borderId="1" xfId="4" applyFont="1" applyFill="1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9" fontId="1" fillId="2" borderId="1" xfId="2" applyFont="1" applyFill="1" applyBorder="1" applyAlignment="1">
      <alignment horizontal="center" vertical="center"/>
    </xf>
    <xf numFmtId="9" fontId="1" fillId="5" borderId="1" xfId="2" applyFont="1" applyFill="1" applyBorder="1" applyAlignment="1">
      <alignment vertical="center"/>
    </xf>
    <xf numFmtId="9" fontId="1" fillId="6" borderId="1" xfId="2" applyFont="1" applyFill="1" applyBorder="1" applyAlignment="1">
      <alignment vertical="center"/>
    </xf>
    <xf numFmtId="9" fontId="1" fillId="6" borderId="1" xfId="2" applyFont="1" applyFill="1" applyBorder="1" applyAlignment="1">
      <alignment horizontal="center" vertical="center"/>
    </xf>
    <xf numFmtId="9" fontId="5" fillId="7" borderId="1" xfId="2" applyFont="1" applyFill="1" applyBorder="1" applyAlignment="1">
      <alignment vertical="center"/>
    </xf>
    <xf numFmtId="9" fontId="1" fillId="2" borderId="0" xfId="2" applyFont="1" applyFill="1" applyAlignment="1">
      <alignment horizontal="center" vertical="center"/>
    </xf>
    <xf numFmtId="164" fontId="1" fillId="2" borderId="1" xfId="1" applyFont="1" applyFill="1" applyBorder="1" applyAlignment="1">
      <alignment horizontal="center" vertical="center"/>
    </xf>
    <xf numFmtId="164" fontId="1" fillId="2" borderId="1" xfId="1" applyFont="1" applyFill="1" applyBorder="1" applyAlignment="1">
      <alignment vertical="center"/>
    </xf>
    <xf numFmtId="164" fontId="1" fillId="5" borderId="1" xfId="1" applyFont="1" applyFill="1" applyBorder="1" applyAlignment="1">
      <alignment vertical="center"/>
    </xf>
    <xf numFmtId="164" fontId="1" fillId="0" borderId="1" xfId="1" applyFont="1" applyBorder="1" applyAlignment="1">
      <alignment vertical="center"/>
    </xf>
    <xf numFmtId="164" fontId="1" fillId="6" borderId="1" xfId="1" applyFont="1" applyFill="1" applyBorder="1" applyAlignment="1">
      <alignment vertical="center"/>
    </xf>
    <xf numFmtId="164" fontId="1" fillId="6" borderId="1" xfId="1" applyFont="1" applyFill="1" applyBorder="1" applyAlignment="1">
      <alignment horizontal="center" vertical="center"/>
    </xf>
    <xf numFmtId="164" fontId="1" fillId="3" borderId="1" xfId="1" applyFont="1" applyFill="1" applyBorder="1" applyAlignment="1">
      <alignment vertical="center"/>
    </xf>
    <xf numFmtId="164" fontId="1" fillId="2" borderId="0" xfId="1" applyFont="1" applyFill="1" applyAlignment="1">
      <alignment horizontal="center" vertical="center"/>
    </xf>
    <xf numFmtId="164" fontId="1" fillId="0" borderId="0" xfId="1" applyFont="1" applyAlignment="1">
      <alignment vertical="center"/>
    </xf>
    <xf numFmtId="0" fontId="4" fillId="0" borderId="4" xfId="3" applyFont="1" applyBorder="1" applyAlignment="1">
      <alignment horizontal="center" vertical="center"/>
    </xf>
    <xf numFmtId="0" fontId="5" fillId="0" borderId="5" xfId="3" applyFont="1" applyBorder="1" applyAlignment="1">
      <alignment horizontal="center" vertical="center" wrapText="1"/>
    </xf>
    <xf numFmtId="0" fontId="5" fillId="0" borderId="5" xfId="3" applyFont="1" applyBorder="1" applyAlignment="1">
      <alignment horizontal="center" vertical="center"/>
    </xf>
    <xf numFmtId="164" fontId="5" fillId="0" borderId="6" xfId="4" applyFont="1" applyBorder="1" applyAlignment="1">
      <alignment horizontal="center" vertical="center"/>
    </xf>
    <xf numFmtId="164" fontId="1" fillId="0" borderId="0" xfId="1" applyFont="1" applyFill="1" applyBorder="1" applyAlignment="1">
      <alignment vertical="center"/>
    </xf>
    <xf numFmtId="9" fontId="0" fillId="0" borderId="0" xfId="2" applyFont="1" applyBorder="1" applyAlignment="1">
      <alignment vertical="center"/>
    </xf>
    <xf numFmtId="164" fontId="0" fillId="0" borderId="0" xfId="1" applyFont="1" applyBorder="1" applyAlignment="1">
      <alignment vertical="center"/>
    </xf>
    <xf numFmtId="0" fontId="7" fillId="0" borderId="7" xfId="3" applyBorder="1" applyAlignment="1">
      <alignment horizontal="center" vertical="center"/>
    </xf>
    <xf numFmtId="166" fontId="1" fillId="0" borderId="8" xfId="4" applyNumberFormat="1" applyFont="1" applyBorder="1" applyAlignment="1">
      <alignment vertical="center"/>
    </xf>
    <xf numFmtId="166" fontId="1" fillId="0" borderId="0" xfId="1" applyNumberFormat="1" applyFont="1" applyBorder="1" applyAlignment="1">
      <alignment vertical="center"/>
    </xf>
    <xf numFmtId="0" fontId="7" fillId="2" borderId="7" xfId="3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164" fontId="5" fillId="2" borderId="8" xfId="4" applyFont="1" applyFill="1" applyBorder="1" applyAlignment="1">
      <alignment vertical="center"/>
    </xf>
    <xf numFmtId="164" fontId="1" fillId="0" borderId="0" xfId="2" applyNumberFormat="1" applyFont="1" applyBorder="1" applyAlignment="1">
      <alignment vertical="center"/>
    </xf>
    <xf numFmtId="164" fontId="1" fillId="0" borderId="0" xfId="1" applyFont="1" applyFill="1" applyAlignment="1">
      <alignment vertical="center"/>
    </xf>
    <xf numFmtId="9" fontId="0" fillId="0" borderId="0" xfId="2" applyFont="1" applyAlignment="1">
      <alignment vertical="center"/>
    </xf>
    <xf numFmtId="164" fontId="0" fillId="0" borderId="0" xfId="1" applyFont="1" applyAlignment="1">
      <alignment vertical="center"/>
    </xf>
    <xf numFmtId="0" fontId="7" fillId="2" borderId="9" xfId="3" applyFill="1" applyBorder="1" applyAlignment="1">
      <alignment horizontal="center" vertical="center"/>
    </xf>
    <xf numFmtId="0" fontId="6" fillId="3" borderId="10" xfId="3" applyFont="1" applyFill="1" applyBorder="1" applyAlignment="1">
      <alignment vertical="center" wrapText="1"/>
    </xf>
    <xf numFmtId="0" fontId="11" fillId="3" borderId="10" xfId="3" applyFont="1" applyFill="1" applyBorder="1" applyAlignment="1">
      <alignment vertical="center"/>
    </xf>
    <xf numFmtId="10" fontId="6" fillId="3" borderId="11" xfId="2" applyNumberFormat="1" applyFont="1" applyFill="1" applyBorder="1" applyAlignment="1">
      <alignment vertical="center"/>
    </xf>
    <xf numFmtId="9" fontId="7" fillId="0" borderId="0" xfId="2" applyAlignment="1">
      <alignment horizontal="center" vertical="center"/>
    </xf>
    <xf numFmtId="9" fontId="7" fillId="2" borderId="0" xfId="2" applyFill="1" applyAlignment="1">
      <alignment horizontal="center" vertical="center"/>
    </xf>
    <xf numFmtId="9" fontId="7" fillId="2" borderId="0" xfId="2" applyFill="1" applyAlignment="1">
      <alignment vertical="center"/>
    </xf>
    <xf numFmtId="9" fontId="7" fillId="0" borderId="0" xfId="2"/>
    <xf numFmtId="9" fontId="4" fillId="0" borderId="0" xfId="2" applyFont="1" applyAlignment="1">
      <alignment horizontal="center" vertical="center" wrapText="1"/>
    </xf>
    <xf numFmtId="165" fontId="1" fillId="0" borderId="1" xfId="2" applyNumberFormat="1" applyFont="1" applyBorder="1" applyAlignment="1">
      <alignment vertical="center"/>
    </xf>
    <xf numFmtId="164" fontId="12" fillId="0" borderId="0" xfId="3" applyNumberFormat="1" applyFont="1" applyAlignment="1">
      <alignment vertical="center"/>
    </xf>
    <xf numFmtId="9" fontId="7" fillId="2" borderId="0" xfId="3" applyNumberFormat="1" applyFill="1" applyAlignment="1">
      <alignment vertical="center"/>
    </xf>
    <xf numFmtId="0" fontId="7" fillId="2" borderId="1" xfId="3" applyFill="1" applyBorder="1" applyAlignment="1">
      <alignment horizontal="center" vertical="center"/>
    </xf>
    <xf numFmtId="0" fontId="7" fillId="2" borderId="1" xfId="3" applyFill="1" applyBorder="1" applyAlignment="1">
      <alignment vertical="center"/>
    </xf>
    <xf numFmtId="0" fontId="7" fillId="0" borderId="1" xfId="3" applyBorder="1" applyAlignment="1">
      <alignment vertical="center"/>
    </xf>
    <xf numFmtId="9" fontId="7" fillId="0" borderId="1" xfId="3" applyNumberFormat="1" applyBorder="1" applyAlignment="1">
      <alignment vertical="center"/>
    </xf>
    <xf numFmtId="164" fontId="7" fillId="2" borderId="1" xfId="1" applyFill="1" applyBorder="1" applyAlignment="1">
      <alignment horizontal="center" vertical="center"/>
    </xf>
    <xf numFmtId="164" fontId="7" fillId="2" borderId="1" xfId="1" applyFill="1" applyBorder="1" applyAlignment="1">
      <alignment vertical="center"/>
    </xf>
    <xf numFmtId="164" fontId="7" fillId="0" borderId="1" xfId="1" applyBorder="1" applyAlignment="1">
      <alignment vertical="center"/>
    </xf>
    <xf numFmtId="164" fontId="5" fillId="0" borderId="0" xfId="1" applyFont="1" applyAlignment="1">
      <alignment vertical="center" wrapText="1"/>
    </xf>
    <xf numFmtId="9" fontId="4" fillId="0" borderId="1" xfId="2" applyFont="1" applyBorder="1" applyAlignment="1">
      <alignment horizontal="center" vertical="center" wrapText="1"/>
    </xf>
    <xf numFmtId="9" fontId="7" fillId="2" borderId="1" xfId="2" applyFill="1" applyBorder="1" applyAlignment="1">
      <alignment horizontal="center" vertical="center"/>
    </xf>
    <xf numFmtId="9" fontId="7" fillId="2" borderId="1" xfId="2" applyFill="1" applyBorder="1" applyAlignment="1">
      <alignment vertical="center"/>
    </xf>
    <xf numFmtId="9" fontId="7" fillId="0" borderId="1" xfId="2" applyBorder="1" applyAlignment="1">
      <alignment vertical="center"/>
    </xf>
    <xf numFmtId="0" fontId="5" fillId="0" borderId="1" xfId="3" applyFont="1" applyBorder="1" applyAlignment="1">
      <alignment horizontal="center" vertical="center" wrapText="1"/>
    </xf>
    <xf numFmtId="164" fontId="5" fillId="0" borderId="0" xfId="3" applyNumberFormat="1" applyFont="1" applyAlignment="1">
      <alignment vertical="center" wrapText="1"/>
    </xf>
    <xf numFmtId="0" fontId="5" fillId="0" borderId="0" xfId="3" applyFont="1" applyAlignment="1">
      <alignment horizontal="left" vertical="center" wrapText="1"/>
    </xf>
    <xf numFmtId="0" fontId="9" fillId="2" borderId="0" xfId="0" applyFont="1" applyFill="1" applyBorder="1" applyAlignment="1">
      <alignment horizontal="center" vertical="center"/>
    </xf>
    <xf numFmtId="164" fontId="5" fillId="4" borderId="1" xfId="4" applyFont="1" applyFill="1" applyBorder="1" applyAlignment="1">
      <alignment horizontal="center" vertical="center" wrapText="1"/>
    </xf>
    <xf numFmtId="0" fontId="4" fillId="0" borderId="1" xfId="3" applyFont="1" applyBorder="1" applyAlignment="1">
      <alignment horizontal="center" vertical="center"/>
    </xf>
    <xf numFmtId="164" fontId="5" fillId="9" borderId="2" xfId="4" applyFont="1" applyFill="1" applyBorder="1" applyAlignment="1">
      <alignment horizontal="center" vertical="center" wrapText="1"/>
    </xf>
    <xf numFmtId="164" fontId="5" fillId="9" borderId="3" xfId="4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/>
    </xf>
  </cellXfs>
  <cellStyles count="5">
    <cellStyle name="Comma" xfId="1" builtinId="3"/>
    <cellStyle name="Comma 4" xfId="4"/>
    <cellStyle name="Normal" xfId="0" builtinId="0"/>
    <cellStyle name="Normal 4" xfId="3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.1.61\ssr_final101206\Documents%20and%20Settings\rammohan\Desktop\Standard%20Data\Standared%20Data%20(PR)\ARRR-ver-11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  <sheetName val="Plant _  Machinery"/>
      <sheetName val="LOCAL RATES"/>
    </sheetNames>
    <sheetDataSet>
      <sheetData sheetId="0"/>
      <sheetData sheetId="1"/>
      <sheetData sheetId="2">
        <row r="25">
          <cell r="G25" t="str">
            <v>Input Rate</v>
          </cell>
        </row>
      </sheetData>
      <sheetData sheetId="3">
        <row r="16">
          <cell r="D16" t="str">
            <v>Input Rate</v>
          </cell>
        </row>
        <row r="17">
          <cell r="D17">
            <v>106</v>
          </cell>
        </row>
      </sheetData>
      <sheetData sheetId="4">
        <row r="146">
          <cell r="D146" t="str">
            <v>Input Rate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115"/>
  <sheetViews>
    <sheetView showZeros="0" view="pageBreakPreview" zoomScale="93" zoomScaleNormal="93" workbookViewId="0">
      <pane xSplit="6" ySplit="3" topLeftCell="G4" activePane="bottomRight" state="frozen"/>
      <selection pane="topRight"/>
      <selection pane="bottomLeft"/>
      <selection pane="bottomRight" activeCell="T95" sqref="T95"/>
    </sheetView>
  </sheetViews>
  <sheetFormatPr defaultColWidth="9.140625" defaultRowHeight="15"/>
  <cols>
    <col min="1" max="1" width="0" style="1" hidden="1" customWidth="1"/>
    <col min="2" max="2" width="8.140625" style="51" customWidth="1"/>
    <col min="3" max="3" width="54.5703125" style="9" customWidth="1"/>
    <col min="4" max="4" width="16.85546875" style="5" hidden="1" customWidth="1"/>
    <col min="5" max="5" width="8.85546875" style="5" hidden="1" customWidth="1"/>
    <col min="6" max="6" width="19" style="10" bestFit="1" customWidth="1"/>
    <col min="7" max="7" width="5.85546875" style="5" customWidth="1"/>
    <col min="8" max="8" width="15.28515625" style="5" bestFit="1" customWidth="1"/>
    <col min="9" max="9" width="5.85546875" style="5" customWidth="1"/>
    <col min="10" max="10" width="15.28515625" style="5" bestFit="1" customWidth="1"/>
    <col min="11" max="11" width="8.42578125" style="97" hidden="1" customWidth="1"/>
    <col min="12" max="12" width="0" style="8" hidden="1" customWidth="1"/>
    <col min="13" max="13" width="15.28515625" style="73" hidden="1" customWidth="1"/>
    <col min="14" max="14" width="16.42578125" style="8" hidden="1" customWidth="1"/>
    <col min="15" max="15" width="5.85546875" style="8" bestFit="1" customWidth="1"/>
    <col min="16" max="16" width="13.5703125" style="73" bestFit="1" customWidth="1"/>
    <col min="17" max="17" width="11.140625" style="97" bestFit="1" customWidth="1"/>
    <col min="18" max="16384" width="9.140625" style="8"/>
  </cols>
  <sheetData>
    <row r="1" spans="1:17" ht="38.25" customHeight="1">
      <c r="B1" s="180" t="s">
        <v>363</v>
      </c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</row>
    <row r="2" spans="1:17" s="1" customFormat="1" ht="65.25" customHeight="1">
      <c r="B2" s="13" t="s">
        <v>0</v>
      </c>
      <c r="C2" s="12" t="s">
        <v>1</v>
      </c>
      <c r="D2" s="13" t="s">
        <v>2</v>
      </c>
      <c r="E2" s="13" t="s">
        <v>3</v>
      </c>
      <c r="F2" s="14" t="s">
        <v>4</v>
      </c>
      <c r="G2" s="181" t="s">
        <v>5</v>
      </c>
      <c r="H2" s="181"/>
      <c r="I2" s="181" t="s">
        <v>6</v>
      </c>
      <c r="J2" s="181"/>
      <c r="K2" s="83"/>
      <c r="M2" s="100"/>
      <c r="O2" s="182" t="s">
        <v>360</v>
      </c>
      <c r="P2" s="182"/>
      <c r="Q2" s="173" t="s">
        <v>358</v>
      </c>
    </row>
    <row r="3" spans="1:17" s="2" customFormat="1">
      <c r="B3" s="16"/>
      <c r="C3" s="15"/>
      <c r="D3" s="16">
        <v>960640000</v>
      </c>
      <c r="E3" s="16"/>
      <c r="F3" s="17"/>
      <c r="G3" s="16" t="s">
        <v>3</v>
      </c>
      <c r="H3" s="16" t="s">
        <v>2</v>
      </c>
      <c r="I3" s="16" t="s">
        <v>3</v>
      </c>
      <c r="J3" s="16" t="s">
        <v>2</v>
      </c>
      <c r="K3" s="84"/>
      <c r="M3" s="101"/>
      <c r="O3" s="165"/>
      <c r="P3" s="169"/>
      <c r="Q3" s="174"/>
    </row>
    <row r="4" spans="1:17" s="3" customFormat="1">
      <c r="A4" s="2"/>
      <c r="B4" s="16"/>
      <c r="C4" s="18"/>
      <c r="D4" s="19"/>
      <c r="E4" s="19"/>
      <c r="F4" s="20"/>
      <c r="G4" s="19"/>
      <c r="H4" s="19"/>
      <c r="I4" s="19"/>
      <c r="J4" s="19"/>
      <c r="K4" s="85"/>
      <c r="M4" s="102"/>
      <c r="O4" s="166"/>
      <c r="P4" s="170"/>
      <c r="Q4" s="175"/>
    </row>
    <row r="5" spans="1:17" ht="21.95" customHeight="1">
      <c r="B5" s="112" t="s">
        <v>7</v>
      </c>
      <c r="C5" s="21" t="s">
        <v>8</v>
      </c>
      <c r="D5" s="22">
        <v>96064000</v>
      </c>
      <c r="E5" s="22"/>
      <c r="F5" s="23"/>
      <c r="G5" s="113"/>
      <c r="H5" s="113"/>
      <c r="I5" s="23"/>
      <c r="J5" s="23"/>
      <c r="K5" s="86"/>
      <c r="O5" s="167"/>
      <c r="P5" s="171"/>
      <c r="Q5" s="176"/>
    </row>
    <row r="6" spans="1:17">
      <c r="A6" s="24" t="s">
        <v>9</v>
      </c>
      <c r="B6" s="36" t="s">
        <v>10</v>
      </c>
      <c r="C6" s="18" t="s">
        <v>11</v>
      </c>
      <c r="D6" s="19"/>
      <c r="E6" s="25">
        <v>0.5</v>
      </c>
      <c r="F6" s="26">
        <v>48032000</v>
      </c>
      <c r="G6" s="27">
        <v>0.94</v>
      </c>
      <c r="H6" s="28">
        <v>45150080</v>
      </c>
      <c r="I6" s="27">
        <v>6.0000000000000053E-2</v>
      </c>
      <c r="J6" s="28">
        <v>2881920.0000000023</v>
      </c>
      <c r="K6" s="87">
        <v>1</v>
      </c>
      <c r="L6" s="77">
        <v>1</v>
      </c>
      <c r="M6" s="73">
        <v>48032000</v>
      </c>
      <c r="N6" s="106">
        <v>0</v>
      </c>
      <c r="O6" s="168">
        <v>0</v>
      </c>
      <c r="P6" s="171">
        <v>0</v>
      </c>
      <c r="Q6" s="176">
        <v>1</v>
      </c>
    </row>
    <row r="7" spans="1:17" s="5" customFormat="1">
      <c r="A7" s="51" t="s">
        <v>9</v>
      </c>
      <c r="B7" s="36" t="s">
        <v>12</v>
      </c>
      <c r="C7" s="18" t="s">
        <v>13</v>
      </c>
      <c r="D7" s="18"/>
      <c r="E7" s="29">
        <v>0.5</v>
      </c>
      <c r="F7" s="26">
        <v>48032000</v>
      </c>
      <c r="G7" s="27">
        <v>0.8</v>
      </c>
      <c r="H7" s="28">
        <v>38425783</v>
      </c>
      <c r="I7" s="27">
        <v>0.1</v>
      </c>
      <c r="J7" s="28">
        <v>4803017</v>
      </c>
      <c r="K7" s="107">
        <v>1</v>
      </c>
      <c r="L7" s="80">
        <v>1</v>
      </c>
      <c r="M7" s="73">
        <v>48032000</v>
      </c>
      <c r="N7" s="106">
        <v>0</v>
      </c>
      <c r="O7" s="168">
        <v>0.10000000000000002</v>
      </c>
      <c r="P7" s="171">
        <v>4803200.0000000009</v>
      </c>
      <c r="Q7" s="176">
        <v>1</v>
      </c>
    </row>
    <row r="8" spans="1:17" ht="12.75" customHeight="1">
      <c r="B8" s="36"/>
      <c r="C8" s="18"/>
      <c r="D8" s="18"/>
      <c r="E8" s="18"/>
      <c r="F8" s="26"/>
      <c r="G8" s="27">
        <v>0</v>
      </c>
      <c r="H8" s="30"/>
      <c r="I8" s="27">
        <v>0</v>
      </c>
      <c r="J8" s="30"/>
      <c r="K8" s="87"/>
      <c r="L8" s="77">
        <v>0</v>
      </c>
      <c r="M8" s="73">
        <v>0</v>
      </c>
      <c r="N8" s="106">
        <v>0</v>
      </c>
      <c r="O8" s="168">
        <v>0</v>
      </c>
      <c r="P8" s="171">
        <v>0</v>
      </c>
      <c r="Q8" s="176">
        <v>0</v>
      </c>
    </row>
    <row r="9" spans="1:17" ht="21.95" customHeight="1">
      <c r="B9" s="112" t="s">
        <v>14</v>
      </c>
      <c r="C9" s="21" t="s">
        <v>15</v>
      </c>
      <c r="D9" s="22"/>
      <c r="E9" s="22"/>
      <c r="F9" s="23"/>
      <c r="G9" s="115"/>
      <c r="H9" s="113"/>
      <c r="I9" s="65"/>
      <c r="J9" s="23"/>
      <c r="K9" s="86"/>
      <c r="L9" s="77">
        <v>0</v>
      </c>
      <c r="M9" s="73">
        <v>0</v>
      </c>
      <c r="N9" s="106">
        <v>0</v>
      </c>
      <c r="O9" s="168">
        <v>0</v>
      </c>
      <c r="P9" s="171">
        <v>0</v>
      </c>
      <c r="Q9" s="176">
        <v>0</v>
      </c>
    </row>
    <row r="10" spans="1:17" ht="21.95" customHeight="1">
      <c r="B10" s="49" t="s">
        <v>16</v>
      </c>
      <c r="C10" s="31" t="s">
        <v>17</v>
      </c>
      <c r="D10" s="32">
        <v>259372800.00000003</v>
      </c>
      <c r="E10" s="32"/>
      <c r="F10" s="33"/>
      <c r="G10" s="66"/>
      <c r="H10" s="33"/>
      <c r="I10" s="66"/>
      <c r="J10" s="33"/>
      <c r="K10" s="88"/>
      <c r="L10" s="77">
        <v>0</v>
      </c>
      <c r="M10" s="73">
        <v>0</v>
      </c>
      <c r="N10" s="106">
        <v>0</v>
      </c>
      <c r="O10" s="168">
        <v>0</v>
      </c>
      <c r="P10" s="171">
        <v>0</v>
      </c>
      <c r="Q10" s="176">
        <v>0</v>
      </c>
    </row>
    <row r="11" spans="1:17">
      <c r="A11" s="24" t="s">
        <v>18</v>
      </c>
      <c r="B11" s="16" t="s">
        <v>10</v>
      </c>
      <c r="C11" s="18" t="s">
        <v>19</v>
      </c>
      <c r="D11" s="19"/>
      <c r="E11" s="34">
        <v>0.02</v>
      </c>
      <c r="F11" s="20">
        <v>5187456.0000000009</v>
      </c>
      <c r="G11" s="25">
        <v>0.9</v>
      </c>
      <c r="H11" s="35">
        <v>4668710.4000000013</v>
      </c>
      <c r="I11" s="25">
        <v>9.9999999999999978E-2</v>
      </c>
      <c r="J11" s="35">
        <v>518745.59999999998</v>
      </c>
      <c r="K11" s="85">
        <v>1</v>
      </c>
      <c r="L11" s="77">
        <v>1</v>
      </c>
      <c r="M11" s="73">
        <v>5187456.0000000009</v>
      </c>
      <c r="N11" s="106">
        <v>0</v>
      </c>
      <c r="O11" s="168">
        <v>0</v>
      </c>
      <c r="P11" s="171">
        <v>0</v>
      </c>
      <c r="Q11" s="176">
        <v>1</v>
      </c>
    </row>
    <row r="12" spans="1:17">
      <c r="A12" s="24" t="s">
        <v>18</v>
      </c>
      <c r="B12" s="16" t="s">
        <v>12</v>
      </c>
      <c r="C12" s="18" t="s">
        <v>20</v>
      </c>
      <c r="D12" s="19"/>
      <c r="E12" s="34">
        <v>7.0000000000000007E-2</v>
      </c>
      <c r="F12" s="20">
        <v>18156096.000000004</v>
      </c>
      <c r="G12" s="25">
        <v>1</v>
      </c>
      <c r="H12" s="35">
        <v>18156096.000000004</v>
      </c>
      <c r="I12" s="25">
        <v>0</v>
      </c>
      <c r="J12" s="35">
        <v>0</v>
      </c>
      <c r="K12" s="85">
        <v>1</v>
      </c>
      <c r="L12" s="77">
        <v>1</v>
      </c>
      <c r="M12" s="73">
        <v>18156096.000000004</v>
      </c>
      <c r="N12" s="106">
        <v>0</v>
      </c>
      <c r="O12" s="168">
        <v>0</v>
      </c>
      <c r="P12" s="171">
        <v>0</v>
      </c>
      <c r="Q12" s="176">
        <v>1</v>
      </c>
    </row>
    <row r="13" spans="1:17">
      <c r="A13" s="24" t="s">
        <v>18</v>
      </c>
      <c r="B13" s="16" t="s">
        <v>21</v>
      </c>
      <c r="C13" s="18" t="s">
        <v>22</v>
      </c>
      <c r="D13" s="19"/>
      <c r="E13" s="34">
        <v>0.02</v>
      </c>
      <c r="F13" s="20">
        <v>5187456.0000000009</v>
      </c>
      <c r="G13" s="25">
        <v>0.9</v>
      </c>
      <c r="H13" s="35">
        <v>4668710.4000000013</v>
      </c>
      <c r="I13" s="25">
        <v>9.9999999999999978E-2</v>
      </c>
      <c r="J13" s="35">
        <v>518745.59999999998</v>
      </c>
      <c r="K13" s="85">
        <v>1</v>
      </c>
      <c r="L13" s="77">
        <v>1</v>
      </c>
      <c r="M13" s="73">
        <v>5187456.0000000009</v>
      </c>
      <c r="N13" s="106">
        <v>0</v>
      </c>
      <c r="O13" s="168">
        <v>0</v>
      </c>
      <c r="P13" s="171">
        <v>0</v>
      </c>
      <c r="Q13" s="176">
        <v>1</v>
      </c>
    </row>
    <row r="14" spans="1:17" s="4" customFormat="1">
      <c r="A14" s="43" t="s">
        <v>18</v>
      </c>
      <c r="B14" s="16" t="s">
        <v>23</v>
      </c>
      <c r="C14" s="18" t="s">
        <v>24</v>
      </c>
      <c r="D14" s="19"/>
      <c r="E14" s="34">
        <v>7.0000000000000007E-2</v>
      </c>
      <c r="F14" s="20">
        <v>18156096.000000004</v>
      </c>
      <c r="G14" s="25">
        <v>0.65</v>
      </c>
      <c r="H14" s="35">
        <v>11801462.400000002</v>
      </c>
      <c r="I14" s="25">
        <v>0.34999999999999987</v>
      </c>
      <c r="J14" s="35">
        <v>6354633.5999999987</v>
      </c>
      <c r="K14" s="89">
        <v>1</v>
      </c>
      <c r="L14" s="108">
        <v>0.99999999999999989</v>
      </c>
      <c r="M14" s="109">
        <v>18156096</v>
      </c>
      <c r="N14" s="110">
        <v>0</v>
      </c>
      <c r="O14" s="168">
        <v>0</v>
      </c>
      <c r="P14" s="171">
        <v>0</v>
      </c>
      <c r="Q14" s="176">
        <v>0.99999999999999989</v>
      </c>
    </row>
    <row r="15" spans="1:17" s="4" customFormat="1">
      <c r="A15" s="43" t="s">
        <v>18</v>
      </c>
      <c r="B15" s="16" t="s">
        <v>25</v>
      </c>
      <c r="C15" s="18" t="s">
        <v>26</v>
      </c>
      <c r="D15" s="19"/>
      <c r="E15" s="34">
        <v>0.02</v>
      </c>
      <c r="F15" s="20">
        <v>5187456.0000000009</v>
      </c>
      <c r="G15" s="25">
        <v>0.99</v>
      </c>
      <c r="H15" s="35">
        <v>5135581.4400000013</v>
      </c>
      <c r="I15" s="25">
        <v>1.0000000000000009E-2</v>
      </c>
      <c r="J15" s="35">
        <v>51874.560000000056</v>
      </c>
      <c r="K15" s="89">
        <v>1</v>
      </c>
      <c r="L15" s="108">
        <v>1</v>
      </c>
      <c r="M15" s="109">
        <v>5187456.0000000019</v>
      </c>
      <c r="N15" s="110">
        <v>0</v>
      </c>
      <c r="O15" s="168">
        <v>0</v>
      </c>
      <c r="P15" s="171">
        <v>0</v>
      </c>
      <c r="Q15" s="176">
        <v>1</v>
      </c>
    </row>
    <row r="16" spans="1:17" s="4" customFormat="1">
      <c r="A16" s="43" t="s">
        <v>18</v>
      </c>
      <c r="B16" s="16" t="s">
        <v>27</v>
      </c>
      <c r="C16" s="18" t="s">
        <v>28</v>
      </c>
      <c r="D16" s="19"/>
      <c r="E16" s="34">
        <v>0.02</v>
      </c>
      <c r="F16" s="20">
        <v>5187456.0000000009</v>
      </c>
      <c r="G16" s="25">
        <v>0.4</v>
      </c>
      <c r="H16" s="35">
        <v>2074982.4000000004</v>
      </c>
      <c r="I16" s="25">
        <v>0.6</v>
      </c>
      <c r="J16" s="35">
        <v>3112473.6000000006</v>
      </c>
      <c r="K16" s="89">
        <v>1</v>
      </c>
      <c r="L16" s="108">
        <v>1</v>
      </c>
      <c r="M16" s="109">
        <v>5187456.0000000009</v>
      </c>
      <c r="N16" s="110">
        <v>0</v>
      </c>
      <c r="O16" s="168">
        <v>0</v>
      </c>
      <c r="P16" s="171">
        <v>0</v>
      </c>
      <c r="Q16" s="176">
        <v>1</v>
      </c>
    </row>
    <row r="17" spans="1:17" s="4" customFormat="1">
      <c r="A17" s="43" t="s">
        <v>18</v>
      </c>
      <c r="B17" s="16" t="s">
        <v>29</v>
      </c>
      <c r="C17" s="18" t="s">
        <v>30</v>
      </c>
      <c r="D17" s="19"/>
      <c r="E17" s="34">
        <v>7.0000000000000007E-2</v>
      </c>
      <c r="F17" s="20">
        <v>18156096.000000004</v>
      </c>
      <c r="G17" s="25">
        <v>0.25</v>
      </c>
      <c r="H17" s="35">
        <v>4539024.0000000009</v>
      </c>
      <c r="I17" s="25">
        <v>0.25</v>
      </c>
      <c r="J17" s="35">
        <v>4539024.0000000009</v>
      </c>
      <c r="K17" s="89">
        <v>1</v>
      </c>
      <c r="L17" s="108">
        <v>0.99999999999999989</v>
      </c>
      <c r="M17" s="109">
        <v>18156096</v>
      </c>
      <c r="N17" s="110">
        <v>0</v>
      </c>
      <c r="O17" s="168">
        <v>0.49999999999999989</v>
      </c>
      <c r="P17" s="171">
        <v>9078048</v>
      </c>
      <c r="Q17" s="176">
        <v>0.99999999999999989</v>
      </c>
    </row>
    <row r="18" spans="1:17" s="4" customFormat="1">
      <c r="A18" s="43" t="s">
        <v>18</v>
      </c>
      <c r="B18" s="16" t="s">
        <v>31</v>
      </c>
      <c r="C18" s="18" t="s">
        <v>32</v>
      </c>
      <c r="D18" s="19"/>
      <c r="E18" s="34">
        <v>0.02</v>
      </c>
      <c r="F18" s="20">
        <v>5187456.0000000009</v>
      </c>
      <c r="G18" s="25">
        <v>0</v>
      </c>
      <c r="H18" s="35">
        <v>0</v>
      </c>
      <c r="I18" s="25">
        <v>1</v>
      </c>
      <c r="J18" s="35">
        <v>5187456.0000000009</v>
      </c>
      <c r="K18" s="89">
        <v>1</v>
      </c>
      <c r="L18" s="108">
        <v>1</v>
      </c>
      <c r="M18" s="109">
        <v>5187456.0000000009</v>
      </c>
      <c r="N18" s="110">
        <v>0</v>
      </c>
      <c r="O18" s="168">
        <v>0</v>
      </c>
      <c r="P18" s="171">
        <v>0</v>
      </c>
      <c r="Q18" s="176">
        <v>1</v>
      </c>
    </row>
    <row r="19" spans="1:17" s="4" customFormat="1">
      <c r="A19" s="43" t="s">
        <v>18</v>
      </c>
      <c r="B19" s="16" t="s">
        <v>33</v>
      </c>
      <c r="C19" s="18" t="s">
        <v>34</v>
      </c>
      <c r="D19" s="19"/>
      <c r="E19" s="34">
        <v>7.0000000000000007E-2</v>
      </c>
      <c r="F19" s="20">
        <v>18156096.000000004</v>
      </c>
      <c r="G19" s="25">
        <v>0</v>
      </c>
      <c r="H19" s="35">
        <v>0</v>
      </c>
      <c r="I19" s="25">
        <v>0</v>
      </c>
      <c r="J19" s="35">
        <v>0</v>
      </c>
      <c r="K19" s="89">
        <v>1</v>
      </c>
      <c r="L19" s="108">
        <v>1</v>
      </c>
      <c r="M19" s="109">
        <v>18156096.000000004</v>
      </c>
      <c r="N19" s="110">
        <v>0</v>
      </c>
      <c r="O19" s="168">
        <v>0.5</v>
      </c>
      <c r="P19" s="171">
        <v>9078048.0000000019</v>
      </c>
      <c r="Q19" s="176">
        <v>0.5</v>
      </c>
    </row>
    <row r="20" spans="1:17" s="4" customFormat="1" ht="30">
      <c r="A20" s="43" t="s">
        <v>18</v>
      </c>
      <c r="B20" s="16" t="s">
        <v>35</v>
      </c>
      <c r="C20" s="18" t="s">
        <v>36</v>
      </c>
      <c r="D20" s="19"/>
      <c r="E20" s="34">
        <v>0.02</v>
      </c>
      <c r="F20" s="20">
        <v>5187456.0000000009</v>
      </c>
      <c r="G20" s="25">
        <v>0</v>
      </c>
      <c r="H20" s="35">
        <v>0</v>
      </c>
      <c r="I20" s="25">
        <v>0.5</v>
      </c>
      <c r="J20" s="35">
        <v>2593728.0000000005</v>
      </c>
      <c r="K20" s="89">
        <v>1</v>
      </c>
      <c r="L20" s="108">
        <v>1</v>
      </c>
      <c r="M20" s="109">
        <v>5187456.0000000009</v>
      </c>
      <c r="N20" s="110">
        <v>0</v>
      </c>
      <c r="O20" s="168">
        <v>0.5</v>
      </c>
      <c r="P20" s="171">
        <v>2593728.0000000005</v>
      </c>
      <c r="Q20" s="176">
        <v>1</v>
      </c>
    </row>
    <row r="21" spans="1:17" s="4" customFormat="1">
      <c r="A21" s="43" t="s">
        <v>18</v>
      </c>
      <c r="B21" s="16" t="s">
        <v>37</v>
      </c>
      <c r="C21" s="18" t="s">
        <v>38</v>
      </c>
      <c r="D21" s="19"/>
      <c r="E21" s="34">
        <v>7.0000000000000007E-2</v>
      </c>
      <c r="F21" s="20">
        <v>18156096.000000004</v>
      </c>
      <c r="G21" s="25">
        <v>0.25</v>
      </c>
      <c r="H21" s="35">
        <v>4539024.0000000009</v>
      </c>
      <c r="I21" s="25">
        <v>0.25</v>
      </c>
      <c r="J21" s="35">
        <v>4539024.0000000009</v>
      </c>
      <c r="K21" s="89">
        <v>1</v>
      </c>
      <c r="L21" s="108">
        <v>1</v>
      </c>
      <c r="M21" s="109">
        <v>18156096.000000004</v>
      </c>
      <c r="N21" s="110">
        <v>0</v>
      </c>
      <c r="O21" s="168">
        <v>0.5</v>
      </c>
      <c r="P21" s="171">
        <v>9078048.0000000019</v>
      </c>
      <c r="Q21" s="176">
        <v>1</v>
      </c>
    </row>
    <row r="22" spans="1:17" s="4" customFormat="1">
      <c r="A22" s="43" t="s">
        <v>18</v>
      </c>
      <c r="B22" s="16" t="s">
        <v>39</v>
      </c>
      <c r="C22" s="18" t="s">
        <v>40</v>
      </c>
      <c r="D22" s="19"/>
      <c r="E22" s="25">
        <v>0.02</v>
      </c>
      <c r="F22" s="20">
        <v>5187456.0000000009</v>
      </c>
      <c r="G22" s="25">
        <v>0.73719999999999997</v>
      </c>
      <c r="H22" s="35">
        <v>3824192.5632000007</v>
      </c>
      <c r="I22" s="25">
        <v>0.26280000000000003</v>
      </c>
      <c r="J22" s="35">
        <v>1363263.4368000005</v>
      </c>
      <c r="K22" s="89">
        <v>1</v>
      </c>
      <c r="L22" s="108">
        <v>1</v>
      </c>
      <c r="M22" s="109">
        <v>5187456.0000000009</v>
      </c>
      <c r="N22" s="110">
        <v>0</v>
      </c>
      <c r="O22" s="168">
        <v>0</v>
      </c>
      <c r="P22" s="171">
        <v>0</v>
      </c>
      <c r="Q22" s="176">
        <v>1</v>
      </c>
    </row>
    <row r="23" spans="1:17" s="4" customFormat="1">
      <c r="A23" s="43" t="s">
        <v>18</v>
      </c>
      <c r="B23" s="16" t="s">
        <v>41</v>
      </c>
      <c r="C23" s="18" t="s">
        <v>42</v>
      </c>
      <c r="D23" s="19"/>
      <c r="E23" s="34">
        <v>7.0000000000000007E-2</v>
      </c>
      <c r="F23" s="20">
        <v>18156096.000000004</v>
      </c>
      <c r="G23" s="25">
        <v>0.8</v>
      </c>
      <c r="H23" s="35">
        <v>14524876.800000004</v>
      </c>
      <c r="I23" s="25">
        <v>9.9999999999999978E-2</v>
      </c>
      <c r="J23" s="35">
        <v>1815609.5999999999</v>
      </c>
      <c r="K23" s="89">
        <v>1</v>
      </c>
      <c r="L23" s="108">
        <v>1</v>
      </c>
      <c r="M23" s="109">
        <v>18156096.000000004</v>
      </c>
      <c r="N23" s="110">
        <v>0</v>
      </c>
      <c r="O23" s="168">
        <v>9.9999999999999978E-2</v>
      </c>
      <c r="P23" s="171">
        <v>1815609.5999999999</v>
      </c>
      <c r="Q23" s="176">
        <v>1</v>
      </c>
    </row>
    <row r="24" spans="1:17" s="4" customFormat="1">
      <c r="A24" s="43" t="s">
        <v>18</v>
      </c>
      <c r="B24" s="16" t="s">
        <v>43</v>
      </c>
      <c r="C24" s="18" t="s">
        <v>44</v>
      </c>
      <c r="D24" s="19"/>
      <c r="E24" s="25">
        <v>0.02</v>
      </c>
      <c r="F24" s="20">
        <v>5187456.0000000009</v>
      </c>
      <c r="G24" s="25">
        <v>0</v>
      </c>
      <c r="H24" s="35">
        <v>0</v>
      </c>
      <c r="I24" s="25">
        <v>1</v>
      </c>
      <c r="J24" s="35">
        <v>5187456.0000000009</v>
      </c>
      <c r="K24" s="89">
        <v>1</v>
      </c>
      <c r="L24" s="108">
        <v>1</v>
      </c>
      <c r="M24" s="109">
        <v>5187456.0000000009</v>
      </c>
      <c r="N24" s="110">
        <v>0</v>
      </c>
      <c r="O24" s="168">
        <v>0</v>
      </c>
      <c r="P24" s="171">
        <v>0</v>
      </c>
      <c r="Q24" s="176">
        <v>1</v>
      </c>
    </row>
    <row r="25" spans="1:17" s="4" customFormat="1">
      <c r="A25" s="43" t="s">
        <v>18</v>
      </c>
      <c r="B25" s="16" t="s">
        <v>45</v>
      </c>
      <c r="C25" s="18" t="s">
        <v>46</v>
      </c>
      <c r="D25" s="19"/>
      <c r="E25" s="34">
        <v>7.0000000000000007E-2</v>
      </c>
      <c r="F25" s="20">
        <v>18156096.000000004</v>
      </c>
      <c r="G25" s="25">
        <v>0.22</v>
      </c>
      <c r="H25" s="35">
        <v>3994341.120000001</v>
      </c>
      <c r="I25" s="25">
        <v>0.28000000000000003</v>
      </c>
      <c r="J25" s="35">
        <v>5083706.8800000018</v>
      </c>
      <c r="K25" s="89">
        <v>1</v>
      </c>
      <c r="L25" s="108">
        <v>1</v>
      </c>
      <c r="M25" s="109">
        <v>18156096.000000004</v>
      </c>
      <c r="N25" s="110">
        <v>0</v>
      </c>
      <c r="O25" s="168">
        <v>0.152</v>
      </c>
      <c r="P25" s="171">
        <v>2759726.5920000002</v>
      </c>
      <c r="Q25" s="176">
        <v>0.65200000000000002</v>
      </c>
    </row>
    <row r="26" spans="1:17" s="4" customFormat="1">
      <c r="A26" s="43" t="s">
        <v>18</v>
      </c>
      <c r="B26" s="16" t="s">
        <v>47</v>
      </c>
      <c r="C26" s="18" t="s">
        <v>48</v>
      </c>
      <c r="D26" s="19"/>
      <c r="E26" s="34">
        <v>0.03</v>
      </c>
      <c r="F26" s="20">
        <v>7781184.0000000009</v>
      </c>
      <c r="G26" s="25">
        <v>0</v>
      </c>
      <c r="H26" s="35">
        <v>0</v>
      </c>
      <c r="I26" s="25">
        <v>0.26557126823786092</v>
      </c>
      <c r="J26" s="35">
        <v>2066458.9032721519</v>
      </c>
      <c r="K26" s="89">
        <v>1</v>
      </c>
      <c r="L26" s="108">
        <v>1</v>
      </c>
      <c r="M26" s="109">
        <v>7781184.0000000009</v>
      </c>
      <c r="N26" s="110">
        <v>0</v>
      </c>
      <c r="O26" s="168">
        <v>0</v>
      </c>
      <c r="P26" s="171">
        <v>0</v>
      </c>
      <c r="Q26" s="176">
        <v>0.26557126823786092</v>
      </c>
    </row>
    <row r="27" spans="1:17" s="4" customFormat="1">
      <c r="A27" s="43" t="s">
        <v>18</v>
      </c>
      <c r="B27" s="16" t="s">
        <v>49</v>
      </c>
      <c r="C27" s="18" t="s">
        <v>50</v>
      </c>
      <c r="D27" s="19"/>
      <c r="E27" s="34">
        <v>0.02</v>
      </c>
      <c r="F27" s="20">
        <v>5187456.0000000009</v>
      </c>
      <c r="G27" s="25">
        <v>0</v>
      </c>
      <c r="H27" s="35">
        <v>0</v>
      </c>
      <c r="I27" s="25">
        <v>1</v>
      </c>
      <c r="J27" s="35">
        <v>5187456.0000000009</v>
      </c>
      <c r="K27" s="89">
        <v>1</v>
      </c>
      <c r="L27" s="108">
        <v>1</v>
      </c>
      <c r="M27" s="109">
        <v>5187456.0000000009</v>
      </c>
      <c r="N27" s="110">
        <v>0</v>
      </c>
      <c r="O27" s="168">
        <v>0</v>
      </c>
      <c r="P27" s="171">
        <v>0</v>
      </c>
      <c r="Q27" s="176">
        <v>1</v>
      </c>
    </row>
    <row r="28" spans="1:17" s="4" customFormat="1">
      <c r="A28" s="43" t="s">
        <v>18</v>
      </c>
      <c r="B28" s="16" t="s">
        <v>51</v>
      </c>
      <c r="C28" s="18" t="s">
        <v>52</v>
      </c>
      <c r="D28" s="19"/>
      <c r="E28" s="34">
        <v>0.02</v>
      </c>
      <c r="F28" s="20">
        <v>5187456.0000000009</v>
      </c>
      <c r="G28" s="25">
        <v>0</v>
      </c>
      <c r="H28" s="35">
        <v>0</v>
      </c>
      <c r="I28" s="25">
        <v>0.5</v>
      </c>
      <c r="J28" s="35">
        <v>2593728.0000000005</v>
      </c>
      <c r="K28" s="89">
        <v>1</v>
      </c>
      <c r="L28" s="108">
        <v>1</v>
      </c>
      <c r="M28" s="109">
        <v>5187456.0000000009</v>
      </c>
      <c r="N28" s="110">
        <v>0</v>
      </c>
      <c r="O28" s="168">
        <v>0.5</v>
      </c>
      <c r="P28" s="171">
        <v>2593728.0000000005</v>
      </c>
      <c r="Q28" s="176">
        <v>1</v>
      </c>
    </row>
    <row r="29" spans="1:17" s="4" customFormat="1">
      <c r="A29" s="43" t="s">
        <v>18</v>
      </c>
      <c r="B29" s="16" t="s">
        <v>53</v>
      </c>
      <c r="C29" s="18" t="s">
        <v>54</v>
      </c>
      <c r="D29" s="19"/>
      <c r="E29" s="34">
        <v>0.02</v>
      </c>
      <c r="F29" s="20">
        <v>5187456.0000000009</v>
      </c>
      <c r="G29" s="25">
        <v>0</v>
      </c>
      <c r="H29" s="35">
        <v>0</v>
      </c>
      <c r="I29" s="25">
        <v>1</v>
      </c>
      <c r="J29" s="35">
        <v>5187456.0000000009</v>
      </c>
      <c r="K29" s="89">
        <v>1</v>
      </c>
      <c r="L29" s="108">
        <v>1</v>
      </c>
      <c r="M29" s="109">
        <v>5187456.0000000009</v>
      </c>
      <c r="N29" s="110">
        <v>0</v>
      </c>
      <c r="O29" s="168">
        <v>0</v>
      </c>
      <c r="P29" s="171">
        <v>0</v>
      </c>
      <c r="Q29" s="176">
        <v>1</v>
      </c>
    </row>
    <row r="30" spans="1:17" s="4" customFormat="1">
      <c r="A30" s="43" t="s">
        <v>18</v>
      </c>
      <c r="B30" s="16" t="s">
        <v>55</v>
      </c>
      <c r="C30" s="18" t="s">
        <v>56</v>
      </c>
      <c r="D30" s="19"/>
      <c r="E30" s="25">
        <v>0.02</v>
      </c>
      <c r="F30" s="20">
        <v>5187456.0000000009</v>
      </c>
      <c r="G30" s="25">
        <v>0</v>
      </c>
      <c r="H30" s="35">
        <v>0</v>
      </c>
      <c r="I30" s="25">
        <v>1</v>
      </c>
      <c r="J30" s="35">
        <v>5187456.0000000009</v>
      </c>
      <c r="K30" s="89">
        <v>1</v>
      </c>
      <c r="L30" s="108">
        <v>1</v>
      </c>
      <c r="M30" s="109">
        <v>5187456.0000000009</v>
      </c>
      <c r="N30" s="110">
        <v>0</v>
      </c>
      <c r="O30" s="168">
        <v>0</v>
      </c>
      <c r="P30" s="171">
        <v>0</v>
      </c>
      <c r="Q30" s="176">
        <v>1</v>
      </c>
    </row>
    <row r="31" spans="1:17" s="4" customFormat="1">
      <c r="A31" s="43" t="s">
        <v>18</v>
      </c>
      <c r="B31" s="16" t="s">
        <v>57</v>
      </c>
      <c r="C31" s="18" t="s">
        <v>58</v>
      </c>
      <c r="D31" s="19"/>
      <c r="E31" s="25">
        <v>0.03</v>
      </c>
      <c r="F31" s="20">
        <v>7781184.0000000009</v>
      </c>
      <c r="G31" s="25">
        <v>0</v>
      </c>
      <c r="H31" s="35">
        <v>0</v>
      </c>
      <c r="I31" s="25">
        <v>0.7</v>
      </c>
      <c r="J31" s="35">
        <v>5446828.8000000007</v>
      </c>
      <c r="K31" s="89">
        <v>1</v>
      </c>
      <c r="L31" s="108">
        <v>1</v>
      </c>
      <c r="M31" s="109">
        <v>7781184.0000000019</v>
      </c>
      <c r="N31" s="110">
        <v>0</v>
      </c>
      <c r="O31" s="168">
        <v>0.30000000000000004</v>
      </c>
      <c r="P31" s="171">
        <v>2334355.2000000007</v>
      </c>
      <c r="Q31" s="176">
        <v>1</v>
      </c>
    </row>
    <row r="32" spans="1:17" s="4" customFormat="1">
      <c r="A32" s="43" t="s">
        <v>18</v>
      </c>
      <c r="B32" s="16" t="s">
        <v>59</v>
      </c>
      <c r="C32" s="18" t="s">
        <v>60</v>
      </c>
      <c r="D32" s="19"/>
      <c r="E32" s="25">
        <v>0.03</v>
      </c>
      <c r="F32" s="20">
        <v>7781184.0000000009</v>
      </c>
      <c r="G32" s="25">
        <v>0</v>
      </c>
      <c r="H32" s="35">
        <v>0</v>
      </c>
      <c r="I32" s="25">
        <v>0.7</v>
      </c>
      <c r="J32" s="35">
        <v>5446828.8000000007</v>
      </c>
      <c r="K32" s="89">
        <v>1</v>
      </c>
      <c r="L32" s="108">
        <v>1</v>
      </c>
      <c r="M32" s="109">
        <v>7781184.0000000019</v>
      </c>
      <c r="N32" s="110">
        <v>0</v>
      </c>
      <c r="O32" s="168">
        <v>0.30000000000000004</v>
      </c>
      <c r="P32" s="171">
        <v>2334355.2000000007</v>
      </c>
      <c r="Q32" s="176">
        <v>1</v>
      </c>
    </row>
    <row r="33" spans="1:17" s="4" customFormat="1">
      <c r="A33" s="43" t="s">
        <v>18</v>
      </c>
      <c r="B33" s="16" t="s">
        <v>61</v>
      </c>
      <c r="C33" s="18" t="s">
        <v>62</v>
      </c>
      <c r="D33" s="19"/>
      <c r="E33" s="34">
        <v>0.03</v>
      </c>
      <c r="F33" s="20">
        <v>7781184.0000000009</v>
      </c>
      <c r="G33" s="25">
        <v>0</v>
      </c>
      <c r="H33" s="35">
        <v>0</v>
      </c>
      <c r="I33" s="25">
        <v>1</v>
      </c>
      <c r="J33" s="35">
        <v>7781184.0000000009</v>
      </c>
      <c r="K33" s="89">
        <v>1</v>
      </c>
      <c r="L33" s="108">
        <v>1</v>
      </c>
      <c r="M33" s="109">
        <v>7781184.0000000009</v>
      </c>
      <c r="N33" s="110">
        <v>0</v>
      </c>
      <c r="O33" s="168">
        <v>0</v>
      </c>
      <c r="P33" s="171">
        <v>0</v>
      </c>
      <c r="Q33" s="176">
        <v>1</v>
      </c>
    </row>
    <row r="34" spans="1:17" s="4" customFormat="1">
      <c r="A34" s="43" t="s">
        <v>18</v>
      </c>
      <c r="B34" s="16" t="s">
        <v>63</v>
      </c>
      <c r="C34" s="18" t="s">
        <v>64</v>
      </c>
      <c r="D34" s="19"/>
      <c r="E34" s="34">
        <v>0.03</v>
      </c>
      <c r="F34" s="20">
        <v>7781184.0000000009</v>
      </c>
      <c r="G34" s="25">
        <v>0</v>
      </c>
      <c r="H34" s="35">
        <v>0</v>
      </c>
      <c r="I34" s="25">
        <v>1</v>
      </c>
      <c r="J34" s="35">
        <v>7781184.0000000009</v>
      </c>
      <c r="K34" s="89">
        <v>1</v>
      </c>
      <c r="L34" s="108">
        <v>1</v>
      </c>
      <c r="M34" s="109">
        <v>7781184.0000000009</v>
      </c>
      <c r="N34" s="110">
        <v>0</v>
      </c>
      <c r="O34" s="168">
        <v>0</v>
      </c>
      <c r="P34" s="171">
        <v>0</v>
      </c>
      <c r="Q34" s="176">
        <v>1</v>
      </c>
    </row>
    <row r="35" spans="1:17" s="4" customFormat="1">
      <c r="A35" s="43" t="s">
        <v>18</v>
      </c>
      <c r="B35" s="16" t="s">
        <v>65</v>
      </c>
      <c r="C35" s="18" t="s">
        <v>66</v>
      </c>
      <c r="D35" s="19"/>
      <c r="E35" s="34">
        <v>0.02</v>
      </c>
      <c r="F35" s="20">
        <v>5187456.0000000009</v>
      </c>
      <c r="G35" s="25">
        <v>0</v>
      </c>
      <c r="H35" s="35">
        <v>0</v>
      </c>
      <c r="I35" s="25">
        <v>1</v>
      </c>
      <c r="J35" s="35">
        <v>5187456.0000000009</v>
      </c>
      <c r="K35" s="89">
        <v>1</v>
      </c>
      <c r="L35" s="108">
        <v>1</v>
      </c>
      <c r="M35" s="109">
        <v>5187456.0000000009</v>
      </c>
      <c r="N35" s="110">
        <v>0</v>
      </c>
      <c r="O35" s="168">
        <v>0</v>
      </c>
      <c r="P35" s="171">
        <v>0</v>
      </c>
      <c r="Q35" s="176">
        <v>1</v>
      </c>
    </row>
    <row r="36" spans="1:17" s="4" customFormat="1">
      <c r="A36" s="43" t="s">
        <v>18</v>
      </c>
      <c r="B36" s="16" t="s">
        <v>67</v>
      </c>
      <c r="C36" s="18" t="s">
        <v>68</v>
      </c>
      <c r="D36" s="19"/>
      <c r="E36" s="34">
        <v>0.04</v>
      </c>
      <c r="F36" s="20">
        <v>10374912.000000002</v>
      </c>
      <c r="G36" s="25">
        <v>0</v>
      </c>
      <c r="H36" s="35">
        <v>0</v>
      </c>
      <c r="I36" s="25">
        <v>1</v>
      </c>
      <c r="J36" s="35">
        <v>10374912.000000002</v>
      </c>
      <c r="K36" s="89">
        <v>1</v>
      </c>
      <c r="L36" s="108">
        <v>1</v>
      </c>
      <c r="M36" s="109">
        <v>10374912.000000002</v>
      </c>
      <c r="N36" s="110">
        <v>0</v>
      </c>
      <c r="O36" s="168">
        <v>0</v>
      </c>
      <c r="P36" s="171">
        <v>0</v>
      </c>
      <c r="Q36" s="176">
        <v>1</v>
      </c>
    </row>
    <row r="37" spans="1:17" s="4" customFormat="1" ht="30">
      <c r="A37" s="43" t="s">
        <v>18</v>
      </c>
      <c r="B37" s="16" t="s">
        <v>69</v>
      </c>
      <c r="C37" s="18" t="s">
        <v>70</v>
      </c>
      <c r="D37" s="19"/>
      <c r="E37" s="34">
        <v>0.02</v>
      </c>
      <c r="F37" s="20">
        <v>5187456.0000000009</v>
      </c>
      <c r="G37" s="25">
        <v>0</v>
      </c>
      <c r="H37" s="35">
        <v>0</v>
      </c>
      <c r="I37" s="25">
        <v>1</v>
      </c>
      <c r="J37" s="35">
        <v>5187456.0000000009</v>
      </c>
      <c r="K37" s="89">
        <v>1</v>
      </c>
      <c r="L37" s="108">
        <v>1</v>
      </c>
      <c r="M37" s="109">
        <v>5187456.0000000009</v>
      </c>
      <c r="N37" s="110">
        <v>0</v>
      </c>
      <c r="O37" s="168">
        <v>0</v>
      </c>
      <c r="P37" s="171">
        <v>0</v>
      </c>
      <c r="Q37" s="176">
        <v>1</v>
      </c>
    </row>
    <row r="38" spans="1:17" s="4" customFormat="1">
      <c r="A38" s="43" t="s">
        <v>18</v>
      </c>
      <c r="B38" s="16" t="s">
        <v>71</v>
      </c>
      <c r="C38" s="18" t="s">
        <v>72</v>
      </c>
      <c r="D38" s="19"/>
      <c r="E38" s="34">
        <v>0.02</v>
      </c>
      <c r="F38" s="20">
        <v>5187456.0000000009</v>
      </c>
      <c r="G38" s="25">
        <v>0</v>
      </c>
      <c r="H38" s="35">
        <v>0</v>
      </c>
      <c r="I38" s="25">
        <v>1</v>
      </c>
      <c r="J38" s="35">
        <v>5187456.0000000009</v>
      </c>
      <c r="K38" s="89">
        <v>1</v>
      </c>
      <c r="L38" s="108">
        <v>1</v>
      </c>
      <c r="M38" s="109">
        <v>5187456.0000000009</v>
      </c>
      <c r="N38" s="110">
        <v>0</v>
      </c>
      <c r="O38" s="168">
        <v>0</v>
      </c>
      <c r="P38" s="171">
        <v>0</v>
      </c>
      <c r="Q38" s="176">
        <v>1</v>
      </c>
    </row>
    <row r="39" spans="1:17" s="4" customFormat="1">
      <c r="A39" s="43" t="s">
        <v>18</v>
      </c>
      <c r="B39" s="16" t="s">
        <v>73</v>
      </c>
      <c r="C39" s="18" t="s">
        <v>74</v>
      </c>
      <c r="D39" s="19"/>
      <c r="E39" s="34">
        <v>0.01</v>
      </c>
      <c r="F39" s="20">
        <v>2593728.0000000005</v>
      </c>
      <c r="G39" s="25">
        <v>0</v>
      </c>
      <c r="H39" s="35">
        <v>0</v>
      </c>
      <c r="I39" s="25">
        <v>0.95</v>
      </c>
      <c r="J39" s="35">
        <v>2464041.6000000006</v>
      </c>
      <c r="K39" s="89">
        <v>1</v>
      </c>
      <c r="L39" s="108">
        <v>1</v>
      </c>
      <c r="M39" s="109">
        <v>2593728.0000000009</v>
      </c>
      <c r="N39" s="110">
        <v>0</v>
      </c>
      <c r="O39" s="168">
        <v>5.0000000000000044E-2</v>
      </c>
      <c r="P39" s="171">
        <v>129686.40000000014</v>
      </c>
      <c r="Q39" s="176">
        <v>1</v>
      </c>
    </row>
    <row r="40" spans="1:17" s="4" customFormat="1">
      <c r="A40" s="43" t="s">
        <v>18</v>
      </c>
      <c r="B40" s="16" t="s">
        <v>75</v>
      </c>
      <c r="C40" s="18" t="s">
        <v>76</v>
      </c>
      <c r="D40" s="19"/>
      <c r="E40" s="41">
        <v>5.0000000000000001E-3</v>
      </c>
      <c r="F40" s="20">
        <v>1296864.0000000002</v>
      </c>
      <c r="G40" s="25">
        <v>0</v>
      </c>
      <c r="H40" s="35">
        <v>0</v>
      </c>
      <c r="I40" s="25">
        <v>1</v>
      </c>
      <c r="J40" s="35">
        <v>1296864.0000000002</v>
      </c>
      <c r="K40" s="89">
        <v>1</v>
      </c>
      <c r="L40" s="108">
        <v>1</v>
      </c>
      <c r="M40" s="109">
        <v>1296864.0000000002</v>
      </c>
      <c r="N40" s="110">
        <v>0</v>
      </c>
      <c r="O40" s="168">
        <v>0</v>
      </c>
      <c r="P40" s="171">
        <v>0</v>
      </c>
      <c r="Q40" s="176">
        <v>1</v>
      </c>
    </row>
    <row r="41" spans="1:17" s="4" customFormat="1">
      <c r="A41" s="43" t="s">
        <v>18</v>
      </c>
      <c r="B41" s="16" t="s">
        <v>77</v>
      </c>
      <c r="C41" s="18" t="s">
        <v>78</v>
      </c>
      <c r="D41" s="19"/>
      <c r="E41" s="41">
        <v>5.0000000000000001E-3</v>
      </c>
      <c r="F41" s="20">
        <v>1296864.0000000002</v>
      </c>
      <c r="G41" s="25">
        <v>0</v>
      </c>
      <c r="H41" s="35">
        <v>0</v>
      </c>
      <c r="I41" s="25">
        <v>0</v>
      </c>
      <c r="J41" s="35">
        <v>0</v>
      </c>
      <c r="K41" s="89">
        <v>1</v>
      </c>
      <c r="L41" s="108">
        <v>1</v>
      </c>
      <c r="M41" s="109">
        <v>1296864.0000000002</v>
      </c>
      <c r="N41" s="110">
        <v>0</v>
      </c>
      <c r="O41" s="168">
        <v>1</v>
      </c>
      <c r="P41" s="171">
        <v>1296864.0000000002</v>
      </c>
      <c r="Q41" s="176">
        <v>1</v>
      </c>
    </row>
    <row r="42" spans="1:17" ht="21.95" customHeight="1">
      <c r="B42" s="49" t="s">
        <v>215</v>
      </c>
      <c r="C42" s="31" t="s">
        <v>216</v>
      </c>
      <c r="D42" s="32">
        <v>35063360</v>
      </c>
      <c r="E42" s="32"/>
      <c r="F42" s="33"/>
      <c r="G42" s="66"/>
      <c r="H42" s="33"/>
      <c r="I42" s="66"/>
      <c r="J42" s="33"/>
      <c r="K42" s="88"/>
      <c r="L42" s="77">
        <v>0</v>
      </c>
      <c r="M42" s="73">
        <v>0</v>
      </c>
      <c r="N42" s="106">
        <v>0</v>
      </c>
      <c r="O42" s="168">
        <v>0</v>
      </c>
      <c r="P42" s="171">
        <v>0</v>
      </c>
      <c r="Q42" s="176">
        <v>0</v>
      </c>
    </row>
    <row r="43" spans="1:17" ht="21.95" customHeight="1">
      <c r="B43" s="49" t="s">
        <v>217</v>
      </c>
      <c r="C43" s="31" t="s">
        <v>218</v>
      </c>
      <c r="D43" s="32"/>
      <c r="E43" s="32"/>
      <c r="F43" s="33"/>
      <c r="G43" s="66"/>
      <c r="H43" s="33"/>
      <c r="I43" s="66"/>
      <c r="J43" s="33"/>
      <c r="K43" s="88"/>
      <c r="L43" s="77">
        <v>0</v>
      </c>
      <c r="M43" s="73">
        <v>0</v>
      </c>
      <c r="N43" s="106">
        <v>0</v>
      </c>
      <c r="O43" s="168">
        <v>0</v>
      </c>
      <c r="P43" s="171">
        <v>0</v>
      </c>
      <c r="Q43" s="176">
        <v>0</v>
      </c>
    </row>
    <row r="44" spans="1:17" s="4" customFormat="1" ht="15" customHeight="1">
      <c r="A44" s="43" t="s">
        <v>18</v>
      </c>
      <c r="B44" s="16" t="s">
        <v>10</v>
      </c>
      <c r="C44" s="18" t="s">
        <v>219</v>
      </c>
      <c r="D44" s="19"/>
      <c r="E44" s="34">
        <v>0.05</v>
      </c>
      <c r="F44" s="20">
        <v>1753168</v>
      </c>
      <c r="G44" s="25">
        <v>0</v>
      </c>
      <c r="H44" s="35">
        <v>0</v>
      </c>
      <c r="I44" s="25">
        <v>0</v>
      </c>
      <c r="J44" s="35">
        <v>0</v>
      </c>
      <c r="K44" s="89">
        <v>1</v>
      </c>
      <c r="L44" s="108">
        <v>1</v>
      </c>
      <c r="M44" s="109">
        <v>1753168</v>
      </c>
      <c r="N44" s="110">
        <v>0</v>
      </c>
      <c r="O44" s="168">
        <v>1</v>
      </c>
      <c r="P44" s="171">
        <v>1753168</v>
      </c>
      <c r="Q44" s="176">
        <v>1</v>
      </c>
    </row>
    <row r="45" spans="1:17" s="4" customFormat="1" ht="15" customHeight="1">
      <c r="A45" s="43" t="s">
        <v>18</v>
      </c>
      <c r="B45" s="16" t="s">
        <v>12</v>
      </c>
      <c r="C45" s="18" t="s">
        <v>220</v>
      </c>
      <c r="D45" s="45"/>
      <c r="E45" s="34">
        <v>0.1</v>
      </c>
      <c r="F45" s="20">
        <v>3506336</v>
      </c>
      <c r="G45" s="25">
        <v>0</v>
      </c>
      <c r="H45" s="35">
        <v>0</v>
      </c>
      <c r="I45" s="25">
        <v>0</v>
      </c>
      <c r="J45" s="35">
        <v>0</v>
      </c>
      <c r="K45" s="89">
        <v>1</v>
      </c>
      <c r="L45" s="108">
        <v>1</v>
      </c>
      <c r="M45" s="109">
        <v>3506336</v>
      </c>
      <c r="N45" s="110">
        <v>0</v>
      </c>
      <c r="O45" s="168">
        <v>1</v>
      </c>
      <c r="P45" s="171">
        <v>3506336</v>
      </c>
      <c r="Q45" s="176">
        <v>1</v>
      </c>
    </row>
    <row r="46" spans="1:17" s="4" customFormat="1" ht="15" customHeight="1">
      <c r="A46" s="43" t="s">
        <v>18</v>
      </c>
      <c r="B46" s="16" t="s">
        <v>21</v>
      </c>
      <c r="C46" s="18" t="s">
        <v>221</v>
      </c>
      <c r="D46" s="19"/>
      <c r="E46" s="34">
        <v>0.15</v>
      </c>
      <c r="F46" s="20">
        <v>5259504</v>
      </c>
      <c r="G46" s="25">
        <v>0</v>
      </c>
      <c r="H46" s="35">
        <v>0</v>
      </c>
      <c r="I46" s="25">
        <v>0</v>
      </c>
      <c r="J46" s="35">
        <v>0</v>
      </c>
      <c r="K46" s="89">
        <v>1</v>
      </c>
      <c r="L46" s="108">
        <v>1</v>
      </c>
      <c r="M46" s="109">
        <v>5259504</v>
      </c>
      <c r="N46" s="110">
        <v>0</v>
      </c>
      <c r="O46" s="168">
        <v>1</v>
      </c>
      <c r="P46" s="171">
        <v>5259504</v>
      </c>
      <c r="Q46" s="176">
        <v>1</v>
      </c>
    </row>
    <row r="47" spans="1:17" s="4" customFormat="1" ht="15" customHeight="1">
      <c r="A47" s="43" t="s">
        <v>18</v>
      </c>
      <c r="B47" s="16" t="s">
        <v>23</v>
      </c>
      <c r="C47" s="18" t="s">
        <v>223</v>
      </c>
      <c r="D47" s="19"/>
      <c r="E47" s="34">
        <v>0.15</v>
      </c>
      <c r="F47" s="20">
        <v>5259504</v>
      </c>
      <c r="G47" s="25">
        <v>0</v>
      </c>
      <c r="H47" s="35">
        <v>0</v>
      </c>
      <c r="I47" s="25">
        <v>0</v>
      </c>
      <c r="J47" s="35">
        <v>0</v>
      </c>
      <c r="K47" s="89">
        <v>1</v>
      </c>
      <c r="L47" s="108">
        <v>1</v>
      </c>
      <c r="M47" s="109">
        <v>5259504</v>
      </c>
      <c r="N47" s="110">
        <v>0</v>
      </c>
      <c r="O47" s="168">
        <v>0.7</v>
      </c>
      <c r="P47" s="171">
        <v>3681652.8</v>
      </c>
      <c r="Q47" s="176">
        <v>0.7</v>
      </c>
    </row>
    <row r="48" spans="1:17" s="4" customFormat="1" ht="15" customHeight="1">
      <c r="A48" s="43" t="s">
        <v>18</v>
      </c>
      <c r="B48" s="16" t="s">
        <v>25</v>
      </c>
      <c r="C48" s="18" t="s">
        <v>224</v>
      </c>
      <c r="D48" s="19"/>
      <c r="E48" s="34">
        <v>0.15</v>
      </c>
      <c r="F48" s="20">
        <v>5259504</v>
      </c>
      <c r="G48" s="25">
        <v>0</v>
      </c>
      <c r="H48" s="35">
        <v>0</v>
      </c>
      <c r="I48" s="25">
        <v>0</v>
      </c>
      <c r="J48" s="35">
        <v>0</v>
      </c>
      <c r="K48" s="89">
        <v>1</v>
      </c>
      <c r="L48" s="108">
        <v>1</v>
      </c>
      <c r="M48" s="109">
        <v>5259504</v>
      </c>
      <c r="N48" s="110">
        <v>0</v>
      </c>
      <c r="O48" s="168">
        <v>0</v>
      </c>
      <c r="P48" s="171">
        <v>0</v>
      </c>
      <c r="Q48" s="176">
        <v>0</v>
      </c>
    </row>
    <row r="49" spans="1:17" s="4" customFormat="1" ht="15" customHeight="1">
      <c r="A49" s="43" t="s">
        <v>18</v>
      </c>
      <c r="B49" s="16" t="s">
        <v>27</v>
      </c>
      <c r="C49" s="18" t="s">
        <v>338</v>
      </c>
      <c r="D49" s="19"/>
      <c r="E49" s="34">
        <v>0.05</v>
      </c>
      <c r="F49" s="20">
        <v>1753168</v>
      </c>
      <c r="G49" s="25">
        <v>0</v>
      </c>
      <c r="H49" s="35">
        <v>0</v>
      </c>
      <c r="I49" s="25">
        <v>0</v>
      </c>
      <c r="J49" s="35">
        <v>0</v>
      </c>
      <c r="K49" s="89">
        <v>1</v>
      </c>
      <c r="L49" s="108">
        <v>1</v>
      </c>
      <c r="M49" s="109">
        <v>1753168</v>
      </c>
      <c r="N49" s="110">
        <v>0</v>
      </c>
      <c r="O49" s="168">
        <v>0</v>
      </c>
      <c r="P49" s="171">
        <v>0</v>
      </c>
      <c r="Q49" s="176">
        <v>0</v>
      </c>
    </row>
    <row r="50" spans="1:17" s="4" customFormat="1" ht="15" customHeight="1">
      <c r="A50" s="43" t="s">
        <v>18</v>
      </c>
      <c r="B50" s="16" t="s">
        <v>29</v>
      </c>
      <c r="C50" s="18" t="s">
        <v>222</v>
      </c>
      <c r="D50" s="19"/>
      <c r="E50" s="34">
        <v>0.15</v>
      </c>
      <c r="F50" s="20">
        <v>5259504</v>
      </c>
      <c r="G50" s="25">
        <v>0</v>
      </c>
      <c r="H50" s="35">
        <v>0</v>
      </c>
      <c r="I50" s="25">
        <v>0</v>
      </c>
      <c r="J50" s="35">
        <v>0</v>
      </c>
      <c r="K50" s="89">
        <v>1</v>
      </c>
      <c r="L50" s="108">
        <v>1</v>
      </c>
      <c r="M50" s="109">
        <v>5259504</v>
      </c>
      <c r="N50" s="110">
        <v>0</v>
      </c>
      <c r="O50" s="168">
        <v>0</v>
      </c>
      <c r="P50" s="171">
        <v>0</v>
      </c>
      <c r="Q50" s="176">
        <v>0</v>
      </c>
    </row>
    <row r="51" spans="1:17" s="4" customFormat="1" ht="15" customHeight="1">
      <c r="A51" s="43" t="s">
        <v>18</v>
      </c>
      <c r="B51" s="16" t="s">
        <v>31</v>
      </c>
      <c r="C51" s="18" t="s">
        <v>226</v>
      </c>
      <c r="D51" s="19"/>
      <c r="E51" s="34">
        <v>0.05</v>
      </c>
      <c r="F51" s="20">
        <v>1753168</v>
      </c>
      <c r="G51" s="25">
        <v>0</v>
      </c>
      <c r="H51" s="35">
        <v>0</v>
      </c>
      <c r="I51" s="25">
        <v>0</v>
      </c>
      <c r="J51" s="35">
        <v>0</v>
      </c>
      <c r="K51" s="89">
        <v>1</v>
      </c>
      <c r="L51" s="108">
        <v>1</v>
      </c>
      <c r="M51" s="109">
        <v>1753168</v>
      </c>
      <c r="N51" s="110">
        <v>0</v>
      </c>
      <c r="O51" s="168">
        <v>0</v>
      </c>
      <c r="P51" s="171">
        <v>0</v>
      </c>
      <c r="Q51" s="176">
        <v>0</v>
      </c>
    </row>
    <row r="52" spans="1:17" s="4" customFormat="1" ht="15" customHeight="1">
      <c r="A52" s="43" t="s">
        <v>18</v>
      </c>
      <c r="B52" s="16" t="s">
        <v>33</v>
      </c>
      <c r="C52" s="18" t="s">
        <v>227</v>
      </c>
      <c r="D52" s="19"/>
      <c r="E52" s="34">
        <v>0.1</v>
      </c>
      <c r="F52" s="20">
        <v>3506336</v>
      </c>
      <c r="G52" s="25">
        <v>0</v>
      </c>
      <c r="H52" s="35">
        <v>0</v>
      </c>
      <c r="I52" s="25">
        <v>0</v>
      </c>
      <c r="J52" s="35">
        <v>0</v>
      </c>
      <c r="K52" s="89">
        <v>1</v>
      </c>
      <c r="L52" s="108">
        <v>1</v>
      </c>
      <c r="M52" s="109">
        <v>3506336</v>
      </c>
      <c r="N52" s="110">
        <v>0</v>
      </c>
      <c r="O52" s="168">
        <v>0</v>
      </c>
      <c r="P52" s="171">
        <v>0</v>
      </c>
      <c r="Q52" s="176">
        <v>0</v>
      </c>
    </row>
    <row r="53" spans="1:17" s="4" customFormat="1" ht="15" customHeight="1">
      <c r="A53" s="43" t="s">
        <v>18</v>
      </c>
      <c r="B53" s="16" t="s">
        <v>35</v>
      </c>
      <c r="C53" s="18" t="s">
        <v>228</v>
      </c>
      <c r="D53" s="19"/>
      <c r="E53" s="25">
        <v>0.05</v>
      </c>
      <c r="F53" s="20">
        <v>1753168</v>
      </c>
      <c r="G53" s="25">
        <v>0</v>
      </c>
      <c r="H53" s="35">
        <v>0</v>
      </c>
      <c r="I53" s="25">
        <v>0</v>
      </c>
      <c r="J53" s="35">
        <v>0</v>
      </c>
      <c r="K53" s="89">
        <v>1</v>
      </c>
      <c r="L53" s="108">
        <v>1</v>
      </c>
      <c r="M53" s="109">
        <v>1753168</v>
      </c>
      <c r="N53" s="110">
        <v>0</v>
      </c>
      <c r="O53" s="168">
        <v>0</v>
      </c>
      <c r="P53" s="171">
        <v>0</v>
      </c>
      <c r="Q53" s="176">
        <v>0</v>
      </c>
    </row>
    <row r="54" spans="1:17" ht="21.95" customHeight="1">
      <c r="B54" s="49" t="s">
        <v>237</v>
      </c>
      <c r="C54" s="31" t="s">
        <v>238</v>
      </c>
      <c r="D54" s="32">
        <v>19212800</v>
      </c>
      <c r="E54" s="32"/>
      <c r="F54" s="33"/>
      <c r="G54" s="66"/>
      <c r="H54" s="33"/>
      <c r="I54" s="66"/>
      <c r="J54" s="33"/>
      <c r="K54" s="88"/>
      <c r="L54" s="77">
        <v>0</v>
      </c>
      <c r="M54" s="73">
        <v>0</v>
      </c>
      <c r="N54" s="106">
        <v>0</v>
      </c>
      <c r="O54" s="168">
        <v>0</v>
      </c>
      <c r="P54" s="171">
        <v>0</v>
      </c>
      <c r="Q54" s="176">
        <v>0</v>
      </c>
    </row>
    <row r="55" spans="1:17" s="4" customFormat="1" ht="15" customHeight="1">
      <c r="A55" s="43" t="s">
        <v>18</v>
      </c>
      <c r="B55" s="16" t="s">
        <v>10</v>
      </c>
      <c r="C55" s="18" t="s">
        <v>219</v>
      </c>
      <c r="D55" s="19"/>
      <c r="E55" s="34">
        <v>2.5000000000000001E-2</v>
      </c>
      <c r="F55" s="20">
        <v>480320</v>
      </c>
      <c r="G55" s="25">
        <v>0</v>
      </c>
      <c r="H55" s="35">
        <v>0</v>
      </c>
      <c r="I55" s="25">
        <v>0</v>
      </c>
      <c r="J55" s="35"/>
      <c r="K55" s="89">
        <v>1</v>
      </c>
      <c r="L55" s="108">
        <v>1</v>
      </c>
      <c r="M55" s="109">
        <v>480320</v>
      </c>
      <c r="N55" s="110">
        <v>0</v>
      </c>
      <c r="O55" s="168">
        <v>1</v>
      </c>
      <c r="P55" s="171">
        <v>480320</v>
      </c>
      <c r="Q55" s="176">
        <v>1</v>
      </c>
    </row>
    <row r="56" spans="1:17" s="4" customFormat="1" ht="15" customHeight="1">
      <c r="A56" s="43" t="s">
        <v>18</v>
      </c>
      <c r="B56" s="16" t="s">
        <v>10</v>
      </c>
      <c r="C56" s="18" t="s">
        <v>220</v>
      </c>
      <c r="D56" s="19"/>
      <c r="E56" s="34">
        <v>0.05</v>
      </c>
      <c r="F56" s="20">
        <v>960640</v>
      </c>
      <c r="G56" s="25">
        <v>0</v>
      </c>
      <c r="H56" s="35">
        <v>0</v>
      </c>
      <c r="I56" s="25">
        <v>0</v>
      </c>
      <c r="J56" s="35"/>
      <c r="K56" s="89">
        <v>1</v>
      </c>
      <c r="L56" s="108">
        <v>1</v>
      </c>
      <c r="M56" s="109">
        <v>960640</v>
      </c>
      <c r="N56" s="110">
        <v>0</v>
      </c>
      <c r="O56" s="168">
        <v>1</v>
      </c>
      <c r="P56" s="171">
        <v>960640</v>
      </c>
      <c r="Q56" s="176">
        <v>1</v>
      </c>
    </row>
    <row r="57" spans="1:17" s="4" customFormat="1" ht="15" customHeight="1">
      <c r="A57" s="43" t="s">
        <v>18</v>
      </c>
      <c r="B57" s="16" t="s">
        <v>12</v>
      </c>
      <c r="C57" s="18" t="s">
        <v>239</v>
      </c>
      <c r="D57" s="19"/>
      <c r="E57" s="34">
        <v>7.4999999999999997E-2</v>
      </c>
      <c r="F57" s="20">
        <v>1440960</v>
      </c>
      <c r="G57" s="25">
        <v>0</v>
      </c>
      <c r="H57" s="35">
        <v>0</v>
      </c>
      <c r="I57" s="25">
        <v>0</v>
      </c>
      <c r="J57" s="35">
        <v>0</v>
      </c>
      <c r="K57" s="89">
        <v>1</v>
      </c>
      <c r="L57" s="108">
        <v>1</v>
      </c>
      <c r="M57" s="109">
        <v>1440960</v>
      </c>
      <c r="N57" s="110">
        <v>0</v>
      </c>
      <c r="O57" s="168">
        <v>1</v>
      </c>
      <c r="P57" s="171">
        <v>1440960</v>
      </c>
      <c r="Q57" s="176">
        <v>1</v>
      </c>
    </row>
    <row r="58" spans="1:17" s="4" customFormat="1" ht="15" customHeight="1">
      <c r="A58" s="43" t="s">
        <v>18</v>
      </c>
      <c r="B58" s="16" t="s">
        <v>21</v>
      </c>
      <c r="C58" s="18" t="s">
        <v>223</v>
      </c>
      <c r="D58" s="19"/>
      <c r="E58" s="34">
        <v>0.1</v>
      </c>
      <c r="F58" s="20">
        <v>1921280</v>
      </c>
      <c r="G58" s="25">
        <v>0</v>
      </c>
      <c r="H58" s="35">
        <v>0</v>
      </c>
      <c r="I58" s="25">
        <v>0</v>
      </c>
      <c r="J58" s="35">
        <v>0</v>
      </c>
      <c r="K58" s="89">
        <v>1</v>
      </c>
      <c r="L58" s="108">
        <v>1</v>
      </c>
      <c r="M58" s="109">
        <v>1921280</v>
      </c>
      <c r="N58" s="110">
        <v>0</v>
      </c>
      <c r="O58" s="168">
        <v>0</v>
      </c>
      <c r="P58" s="171">
        <v>0</v>
      </c>
      <c r="Q58" s="176">
        <v>0</v>
      </c>
    </row>
    <row r="59" spans="1:17" s="4" customFormat="1" ht="15" customHeight="1">
      <c r="A59" s="43" t="s">
        <v>18</v>
      </c>
      <c r="B59" s="16" t="s">
        <v>23</v>
      </c>
      <c r="C59" s="18" t="s">
        <v>224</v>
      </c>
      <c r="D59" s="19"/>
      <c r="E59" s="34">
        <v>0.1</v>
      </c>
      <c r="F59" s="20">
        <v>1921280</v>
      </c>
      <c r="G59" s="25">
        <v>0</v>
      </c>
      <c r="H59" s="35">
        <v>0</v>
      </c>
      <c r="I59" s="25">
        <v>0</v>
      </c>
      <c r="J59" s="35">
        <v>0</v>
      </c>
      <c r="K59" s="89">
        <v>1</v>
      </c>
      <c r="L59" s="108">
        <v>1</v>
      </c>
      <c r="M59" s="109">
        <v>1921280</v>
      </c>
      <c r="N59" s="110">
        <v>0</v>
      </c>
      <c r="O59" s="168">
        <v>0</v>
      </c>
      <c r="P59" s="171">
        <v>0</v>
      </c>
      <c r="Q59" s="176">
        <v>0</v>
      </c>
    </row>
    <row r="60" spans="1:17" s="4" customFormat="1" ht="15" customHeight="1">
      <c r="A60" s="43" t="s">
        <v>18</v>
      </c>
      <c r="B60" s="16" t="s">
        <v>25</v>
      </c>
      <c r="C60" s="18" t="s">
        <v>240</v>
      </c>
      <c r="D60" s="19"/>
      <c r="E60" s="34">
        <v>0.05</v>
      </c>
      <c r="F60" s="20">
        <v>960640</v>
      </c>
      <c r="G60" s="25">
        <v>0</v>
      </c>
      <c r="H60" s="35">
        <v>0</v>
      </c>
      <c r="I60" s="25">
        <v>0</v>
      </c>
      <c r="J60" s="35">
        <v>0</v>
      </c>
      <c r="K60" s="89">
        <v>1</v>
      </c>
      <c r="L60" s="108">
        <v>1</v>
      </c>
      <c r="M60" s="109">
        <v>960640</v>
      </c>
      <c r="N60" s="110">
        <v>0</v>
      </c>
      <c r="O60" s="168">
        <v>0</v>
      </c>
      <c r="P60" s="171">
        <v>0</v>
      </c>
      <c r="Q60" s="176">
        <v>0</v>
      </c>
    </row>
    <row r="61" spans="1:17" s="4" customFormat="1" ht="15" customHeight="1">
      <c r="A61" s="43" t="s">
        <v>18</v>
      </c>
      <c r="B61" s="16" t="s">
        <v>27</v>
      </c>
      <c r="C61" s="18" t="s">
        <v>328</v>
      </c>
      <c r="D61" s="19"/>
      <c r="E61" s="34">
        <v>7.4999999999999997E-2</v>
      </c>
      <c r="F61" s="20">
        <v>1440960</v>
      </c>
      <c r="G61" s="25">
        <v>0</v>
      </c>
      <c r="H61" s="35">
        <v>0</v>
      </c>
      <c r="I61" s="25">
        <v>0</v>
      </c>
      <c r="J61" s="35">
        <v>0</v>
      </c>
      <c r="K61" s="89">
        <v>1</v>
      </c>
      <c r="L61" s="108">
        <v>1</v>
      </c>
      <c r="M61" s="109">
        <v>1440960</v>
      </c>
      <c r="N61" s="110">
        <v>0</v>
      </c>
      <c r="O61" s="168">
        <v>0</v>
      </c>
      <c r="P61" s="171">
        <v>0</v>
      </c>
      <c r="Q61" s="176">
        <v>0</v>
      </c>
    </row>
    <row r="62" spans="1:17" ht="15" customHeight="1">
      <c r="A62" s="24" t="s">
        <v>18</v>
      </c>
      <c r="B62" s="36" t="s">
        <v>33</v>
      </c>
      <c r="C62" s="37" t="s">
        <v>228</v>
      </c>
      <c r="D62" s="30"/>
      <c r="E62" s="38">
        <v>2.5000000000000001E-2</v>
      </c>
      <c r="F62" s="20">
        <v>480320</v>
      </c>
      <c r="G62" s="25">
        <v>0</v>
      </c>
      <c r="H62" s="28">
        <v>0</v>
      </c>
      <c r="I62" s="25">
        <v>0</v>
      </c>
      <c r="J62" s="35"/>
      <c r="K62" s="85">
        <v>1</v>
      </c>
      <c r="L62" s="77">
        <v>1</v>
      </c>
      <c r="M62" s="73">
        <v>480320</v>
      </c>
      <c r="N62" s="106">
        <v>0</v>
      </c>
      <c r="O62" s="168">
        <v>0</v>
      </c>
      <c r="P62" s="171">
        <v>0</v>
      </c>
      <c r="Q62" s="176">
        <v>0</v>
      </c>
    </row>
    <row r="63" spans="1:17" ht="21.95" customHeight="1">
      <c r="B63" s="49" t="s">
        <v>241</v>
      </c>
      <c r="C63" s="31" t="s">
        <v>242</v>
      </c>
      <c r="D63" s="32">
        <v>0</v>
      </c>
      <c r="E63" s="32"/>
      <c r="F63" s="33"/>
      <c r="G63" s="66"/>
      <c r="H63" s="33"/>
      <c r="I63" s="66"/>
      <c r="J63" s="33"/>
      <c r="K63" s="88"/>
      <c r="L63" s="77">
        <v>0</v>
      </c>
      <c r="M63" s="73">
        <v>0</v>
      </c>
      <c r="N63" s="106">
        <v>0</v>
      </c>
      <c r="O63" s="168">
        <v>0</v>
      </c>
      <c r="P63" s="171">
        <v>0</v>
      </c>
      <c r="Q63" s="176">
        <v>0</v>
      </c>
    </row>
    <row r="64" spans="1:17" s="5" customFormat="1" ht="15" customHeight="1">
      <c r="A64" s="24" t="s">
        <v>18</v>
      </c>
      <c r="B64" s="36" t="s">
        <v>10</v>
      </c>
      <c r="C64" s="37" t="s">
        <v>219</v>
      </c>
      <c r="D64" s="30"/>
      <c r="E64" s="38">
        <v>2.5000000000000001E-2</v>
      </c>
      <c r="F64" s="20">
        <v>480320</v>
      </c>
      <c r="G64" s="25">
        <v>0</v>
      </c>
      <c r="H64" s="28">
        <v>0</v>
      </c>
      <c r="I64" s="25">
        <v>0</v>
      </c>
      <c r="J64" s="35"/>
      <c r="K64" s="85">
        <v>1</v>
      </c>
      <c r="L64" s="77">
        <v>1</v>
      </c>
      <c r="M64" s="73">
        <v>480320</v>
      </c>
      <c r="N64" s="106">
        <v>0</v>
      </c>
      <c r="O64" s="168">
        <v>0</v>
      </c>
      <c r="P64" s="171">
        <v>0</v>
      </c>
      <c r="Q64" s="176">
        <v>0</v>
      </c>
    </row>
    <row r="65" spans="1:17" s="5" customFormat="1" ht="15" customHeight="1">
      <c r="A65" s="24" t="s">
        <v>18</v>
      </c>
      <c r="B65" s="36" t="s">
        <v>10</v>
      </c>
      <c r="C65" s="37" t="s">
        <v>220</v>
      </c>
      <c r="D65" s="30"/>
      <c r="E65" s="38">
        <v>0.05</v>
      </c>
      <c r="F65" s="20">
        <v>960640</v>
      </c>
      <c r="G65" s="25">
        <v>0</v>
      </c>
      <c r="H65" s="28">
        <v>0</v>
      </c>
      <c r="I65" s="25">
        <v>0</v>
      </c>
      <c r="J65" s="35"/>
      <c r="K65" s="85">
        <v>1</v>
      </c>
      <c r="L65" s="77">
        <v>1</v>
      </c>
      <c r="M65" s="73">
        <v>960640</v>
      </c>
      <c r="N65" s="106">
        <v>0</v>
      </c>
      <c r="O65" s="168">
        <v>0</v>
      </c>
      <c r="P65" s="171">
        <v>0</v>
      </c>
      <c r="Q65" s="176">
        <v>0</v>
      </c>
    </row>
    <row r="66" spans="1:17" s="5" customFormat="1" ht="15" customHeight="1">
      <c r="A66" s="24" t="s">
        <v>18</v>
      </c>
      <c r="B66" s="36" t="s">
        <v>12</v>
      </c>
      <c r="C66" s="37" t="s">
        <v>243</v>
      </c>
      <c r="D66" s="30"/>
      <c r="E66" s="38">
        <v>7.4999999999999997E-2</v>
      </c>
      <c r="F66" s="20">
        <v>1440960</v>
      </c>
      <c r="G66" s="25">
        <v>0</v>
      </c>
      <c r="H66" s="28">
        <v>0</v>
      </c>
      <c r="I66" s="25">
        <v>0</v>
      </c>
      <c r="J66" s="35">
        <v>0</v>
      </c>
      <c r="K66" s="85">
        <v>1</v>
      </c>
      <c r="L66" s="77">
        <v>1</v>
      </c>
      <c r="M66" s="73">
        <v>1440960</v>
      </c>
      <c r="N66" s="106">
        <v>0</v>
      </c>
      <c r="O66" s="168">
        <v>0</v>
      </c>
      <c r="P66" s="171">
        <v>0</v>
      </c>
      <c r="Q66" s="176">
        <v>0</v>
      </c>
    </row>
    <row r="67" spans="1:17" ht="15" customHeight="1">
      <c r="A67" s="24" t="s">
        <v>18</v>
      </c>
      <c r="B67" s="36" t="s">
        <v>21</v>
      </c>
      <c r="C67" s="37" t="s">
        <v>222</v>
      </c>
      <c r="D67" s="30"/>
      <c r="E67" s="38">
        <v>0.1</v>
      </c>
      <c r="F67" s="20">
        <v>1921280</v>
      </c>
      <c r="G67" s="25">
        <v>0</v>
      </c>
      <c r="H67" s="28">
        <v>0</v>
      </c>
      <c r="I67" s="25">
        <v>0</v>
      </c>
      <c r="J67" s="35">
        <v>0</v>
      </c>
      <c r="K67" s="85">
        <v>1</v>
      </c>
      <c r="L67" s="77">
        <v>1</v>
      </c>
      <c r="M67" s="73">
        <v>1921280</v>
      </c>
      <c r="N67" s="106">
        <v>0</v>
      </c>
      <c r="O67" s="168">
        <v>0</v>
      </c>
      <c r="P67" s="171">
        <v>0</v>
      </c>
      <c r="Q67" s="176">
        <v>0</v>
      </c>
    </row>
    <row r="68" spans="1:17" ht="15" customHeight="1">
      <c r="A68" s="24" t="s">
        <v>18</v>
      </c>
      <c r="B68" s="36" t="s">
        <v>23</v>
      </c>
      <c r="C68" s="37" t="s">
        <v>225</v>
      </c>
      <c r="D68" s="30"/>
      <c r="E68" s="38">
        <v>0.1</v>
      </c>
      <c r="F68" s="20">
        <v>1921280</v>
      </c>
      <c r="G68" s="25">
        <v>0</v>
      </c>
      <c r="H68" s="28">
        <v>0</v>
      </c>
      <c r="I68" s="25">
        <v>0</v>
      </c>
      <c r="J68" s="35">
        <v>0</v>
      </c>
      <c r="K68" s="85">
        <v>1</v>
      </c>
      <c r="L68" s="77">
        <v>1</v>
      </c>
      <c r="M68" s="73">
        <v>1921280</v>
      </c>
      <c r="N68" s="106">
        <v>0</v>
      </c>
      <c r="O68" s="168">
        <v>0</v>
      </c>
      <c r="P68" s="171">
        <v>0</v>
      </c>
      <c r="Q68" s="176">
        <v>0</v>
      </c>
    </row>
    <row r="69" spans="1:17" s="69" customFormat="1" ht="15" customHeight="1">
      <c r="A69" s="70" t="s">
        <v>18</v>
      </c>
      <c r="B69" s="36" t="s">
        <v>25</v>
      </c>
      <c r="C69" s="37" t="s">
        <v>226</v>
      </c>
      <c r="D69" s="30"/>
      <c r="E69" s="38">
        <v>0.05</v>
      </c>
      <c r="F69" s="20">
        <v>960640</v>
      </c>
      <c r="G69" s="25">
        <v>0</v>
      </c>
      <c r="H69" s="28">
        <v>0</v>
      </c>
      <c r="I69" s="25">
        <v>0</v>
      </c>
      <c r="J69" s="35">
        <v>0</v>
      </c>
      <c r="K69" s="90">
        <v>1</v>
      </c>
      <c r="L69" s="77">
        <v>1</v>
      </c>
      <c r="M69" s="73">
        <v>960640</v>
      </c>
      <c r="N69" s="106">
        <v>0</v>
      </c>
      <c r="O69" s="168">
        <v>0</v>
      </c>
      <c r="P69" s="171">
        <v>0</v>
      </c>
      <c r="Q69" s="176">
        <v>0</v>
      </c>
    </row>
    <row r="70" spans="1:17" ht="15" customHeight="1">
      <c r="A70" s="24" t="s">
        <v>18</v>
      </c>
      <c r="B70" s="36" t="s">
        <v>27</v>
      </c>
      <c r="C70" s="37" t="s">
        <v>244</v>
      </c>
      <c r="D70" s="30"/>
      <c r="E70" s="38">
        <v>0.05</v>
      </c>
      <c r="F70" s="20">
        <v>960640</v>
      </c>
      <c r="G70" s="25">
        <v>0</v>
      </c>
      <c r="H70" s="28">
        <v>0</v>
      </c>
      <c r="I70" s="25">
        <v>0</v>
      </c>
      <c r="J70" s="35">
        <v>0</v>
      </c>
      <c r="K70" s="85">
        <v>1</v>
      </c>
      <c r="L70" s="77">
        <v>1</v>
      </c>
      <c r="M70" s="73">
        <v>960640</v>
      </c>
      <c r="N70" s="106">
        <v>0</v>
      </c>
      <c r="O70" s="168">
        <v>0</v>
      </c>
      <c r="P70" s="171">
        <v>0</v>
      </c>
      <c r="Q70" s="176">
        <v>0</v>
      </c>
    </row>
    <row r="71" spans="1:17" ht="15" customHeight="1">
      <c r="A71" s="24" t="s">
        <v>18</v>
      </c>
      <c r="B71" s="36" t="s">
        <v>33</v>
      </c>
      <c r="C71" s="37" t="s">
        <v>245</v>
      </c>
      <c r="D71" s="30"/>
      <c r="E71" s="38">
        <v>2.5000000000000001E-2</v>
      </c>
      <c r="F71" s="20">
        <v>480320</v>
      </c>
      <c r="G71" s="25">
        <v>0</v>
      </c>
      <c r="H71" s="28">
        <v>0</v>
      </c>
      <c r="I71" s="25">
        <v>0</v>
      </c>
      <c r="J71" s="35"/>
      <c r="K71" s="85">
        <v>1</v>
      </c>
      <c r="L71" s="77">
        <v>1</v>
      </c>
      <c r="M71" s="73">
        <v>480320</v>
      </c>
      <c r="N71" s="106">
        <v>0</v>
      </c>
      <c r="O71" s="168">
        <v>0</v>
      </c>
      <c r="P71" s="171">
        <v>0</v>
      </c>
      <c r="Q71" s="176">
        <v>0</v>
      </c>
    </row>
    <row r="72" spans="1:17" ht="15" customHeight="1">
      <c r="A72" s="24" t="s">
        <v>18</v>
      </c>
      <c r="B72" s="36" t="s">
        <v>35</v>
      </c>
      <c r="C72" s="37" t="s">
        <v>228</v>
      </c>
      <c r="D72" s="30"/>
      <c r="E72" s="38">
        <v>2.5000000000000001E-2</v>
      </c>
      <c r="F72" s="20">
        <v>480320</v>
      </c>
      <c r="G72" s="25">
        <v>0</v>
      </c>
      <c r="H72" s="28">
        <v>0</v>
      </c>
      <c r="I72" s="25">
        <v>0</v>
      </c>
      <c r="J72" s="35"/>
      <c r="K72" s="85">
        <v>1</v>
      </c>
      <c r="L72" s="77">
        <v>1</v>
      </c>
      <c r="M72" s="73">
        <v>480320</v>
      </c>
      <c r="N72" s="106">
        <v>0</v>
      </c>
      <c r="O72" s="168">
        <v>0</v>
      </c>
      <c r="P72" s="171">
        <v>0</v>
      </c>
      <c r="Q72" s="176">
        <v>0</v>
      </c>
    </row>
    <row r="73" spans="1:17" ht="21.95" customHeight="1">
      <c r="B73" s="49" t="s">
        <v>249</v>
      </c>
      <c r="C73" s="31" t="s">
        <v>250</v>
      </c>
      <c r="D73" s="32">
        <v>67244800</v>
      </c>
      <c r="E73" s="32"/>
      <c r="F73" s="33"/>
      <c r="G73" s="66"/>
      <c r="H73" s="33"/>
      <c r="I73" s="66"/>
      <c r="J73" s="33"/>
      <c r="K73" s="88"/>
      <c r="L73" s="77">
        <v>0</v>
      </c>
      <c r="M73" s="73">
        <v>0</v>
      </c>
      <c r="N73" s="106">
        <v>0</v>
      </c>
      <c r="O73" s="168">
        <v>0</v>
      </c>
      <c r="P73" s="171">
        <v>0</v>
      </c>
      <c r="Q73" s="176">
        <v>0</v>
      </c>
    </row>
    <row r="74" spans="1:17" ht="15" customHeight="1">
      <c r="B74" s="36" t="s">
        <v>251</v>
      </c>
      <c r="C74" s="48" t="s">
        <v>252</v>
      </c>
      <c r="D74" s="30"/>
      <c r="E74" s="38"/>
      <c r="F74" s="26"/>
      <c r="G74" s="25">
        <v>0</v>
      </c>
      <c r="H74" s="35"/>
      <c r="I74" s="25">
        <v>0</v>
      </c>
      <c r="J74" s="35"/>
      <c r="K74" s="85"/>
      <c r="L74" s="77">
        <v>0</v>
      </c>
      <c r="M74" s="73">
        <v>0</v>
      </c>
      <c r="N74" s="106">
        <v>0</v>
      </c>
      <c r="O74" s="168">
        <v>0</v>
      </c>
      <c r="P74" s="171">
        <v>0</v>
      </c>
      <c r="Q74" s="176">
        <v>0</v>
      </c>
    </row>
    <row r="75" spans="1:17" ht="15" customHeight="1">
      <c r="B75" s="36"/>
      <c r="C75" s="48" t="s">
        <v>253</v>
      </c>
      <c r="D75" s="30"/>
      <c r="E75" s="38"/>
      <c r="F75" s="26"/>
      <c r="G75" s="25">
        <v>0</v>
      </c>
      <c r="H75" s="35"/>
      <c r="I75" s="25">
        <v>0</v>
      </c>
      <c r="J75" s="35"/>
      <c r="K75" s="85"/>
      <c r="L75" s="77">
        <v>0</v>
      </c>
      <c r="M75" s="73">
        <v>0</v>
      </c>
      <c r="N75" s="106">
        <v>0</v>
      </c>
      <c r="O75" s="168">
        <v>0</v>
      </c>
      <c r="P75" s="171">
        <v>0</v>
      </c>
      <c r="Q75" s="176">
        <v>0</v>
      </c>
    </row>
    <row r="76" spans="1:17" s="5" customFormat="1" ht="15" customHeight="1">
      <c r="A76" s="24" t="s">
        <v>18</v>
      </c>
      <c r="B76" s="36"/>
      <c r="C76" s="37" t="s">
        <v>254</v>
      </c>
      <c r="D76" s="30"/>
      <c r="E76" s="38">
        <v>0.02</v>
      </c>
      <c r="F76" s="26">
        <v>1344896</v>
      </c>
      <c r="G76" s="25">
        <v>0.85</v>
      </c>
      <c r="H76" s="35">
        <v>1143161.5999999999</v>
      </c>
      <c r="I76" s="25">
        <v>0.15000000000000002</v>
      </c>
      <c r="J76" s="35">
        <v>201734.40000000002</v>
      </c>
      <c r="K76" s="89">
        <v>1</v>
      </c>
      <c r="L76" s="77">
        <v>1</v>
      </c>
      <c r="M76" s="73">
        <v>1344896</v>
      </c>
      <c r="N76" s="106">
        <v>0</v>
      </c>
      <c r="O76" s="168">
        <v>0</v>
      </c>
      <c r="P76" s="171">
        <v>0</v>
      </c>
      <c r="Q76" s="176">
        <v>1</v>
      </c>
    </row>
    <row r="77" spans="1:17" s="5" customFormat="1" ht="15" customHeight="1">
      <c r="A77" s="24" t="s">
        <v>18</v>
      </c>
      <c r="B77" s="36"/>
      <c r="C77" s="37" t="s">
        <v>255</v>
      </c>
      <c r="D77" s="30"/>
      <c r="E77" s="38">
        <v>0.02</v>
      </c>
      <c r="F77" s="26">
        <v>1344896</v>
      </c>
      <c r="G77" s="25">
        <v>0.85</v>
      </c>
      <c r="H77" s="35">
        <v>1143161.5999999999</v>
      </c>
      <c r="I77" s="25">
        <v>0.15000000000000002</v>
      </c>
      <c r="J77" s="35">
        <v>201734.40000000002</v>
      </c>
      <c r="K77" s="89">
        <v>1</v>
      </c>
      <c r="L77" s="77">
        <v>1</v>
      </c>
      <c r="M77" s="73">
        <v>1344896</v>
      </c>
      <c r="N77" s="106">
        <v>0</v>
      </c>
      <c r="O77" s="168">
        <v>0</v>
      </c>
      <c r="P77" s="171">
        <v>0</v>
      </c>
      <c r="Q77" s="176">
        <v>1</v>
      </c>
    </row>
    <row r="78" spans="1:17" ht="15" customHeight="1">
      <c r="A78" s="24" t="s">
        <v>18</v>
      </c>
      <c r="B78" s="36"/>
      <c r="C78" s="37" t="s">
        <v>256</v>
      </c>
      <c r="D78" s="30"/>
      <c r="E78" s="38">
        <v>0.02</v>
      </c>
      <c r="F78" s="26">
        <v>1344896</v>
      </c>
      <c r="G78" s="25">
        <v>0.8</v>
      </c>
      <c r="H78" s="35">
        <v>1075916.8</v>
      </c>
      <c r="I78" s="25">
        <v>0.19999999999999996</v>
      </c>
      <c r="J78" s="35">
        <v>268979.19999999995</v>
      </c>
      <c r="K78" s="85">
        <v>1</v>
      </c>
      <c r="L78" s="77">
        <v>1</v>
      </c>
      <c r="M78" s="73">
        <v>1344896</v>
      </c>
      <c r="N78" s="106">
        <v>0</v>
      </c>
      <c r="O78" s="168">
        <v>0</v>
      </c>
      <c r="P78" s="171">
        <v>0</v>
      </c>
      <c r="Q78" s="176">
        <v>1</v>
      </c>
    </row>
    <row r="79" spans="1:17" ht="15" customHeight="1">
      <c r="A79" s="24" t="s">
        <v>18</v>
      </c>
      <c r="B79" s="36"/>
      <c r="C79" s="37" t="s">
        <v>257</v>
      </c>
      <c r="D79" s="30"/>
      <c r="E79" s="38">
        <v>0.02</v>
      </c>
      <c r="F79" s="26">
        <v>1344896</v>
      </c>
      <c r="G79" s="25">
        <v>0.8</v>
      </c>
      <c r="H79" s="35">
        <v>1075916.8</v>
      </c>
      <c r="I79" s="25">
        <v>0.19999999999999996</v>
      </c>
      <c r="J79" s="35">
        <v>268979.19999999995</v>
      </c>
      <c r="K79" s="85">
        <v>1</v>
      </c>
      <c r="L79" s="77">
        <v>1</v>
      </c>
      <c r="M79" s="73">
        <v>1344896</v>
      </c>
      <c r="N79" s="106">
        <v>0</v>
      </c>
      <c r="O79" s="168">
        <v>0</v>
      </c>
      <c r="P79" s="171">
        <v>0</v>
      </c>
      <c r="Q79" s="176">
        <v>1</v>
      </c>
    </row>
    <row r="80" spans="1:17" s="4" customFormat="1" ht="15" customHeight="1">
      <c r="A80" s="43"/>
      <c r="B80" s="16" t="s">
        <v>277</v>
      </c>
      <c r="C80" s="50" t="s">
        <v>252</v>
      </c>
      <c r="D80" s="19"/>
      <c r="E80" s="34"/>
      <c r="F80" s="20"/>
      <c r="G80" s="25">
        <v>0</v>
      </c>
      <c r="H80" s="35"/>
      <c r="I80" s="25">
        <v>0</v>
      </c>
      <c r="J80" s="35"/>
      <c r="K80" s="89"/>
      <c r="L80" s="108">
        <v>0</v>
      </c>
      <c r="M80" s="109">
        <v>0</v>
      </c>
      <c r="N80" s="110">
        <v>0</v>
      </c>
      <c r="O80" s="168">
        <v>0</v>
      </c>
      <c r="P80" s="171">
        <v>0</v>
      </c>
      <c r="Q80" s="176">
        <v>0</v>
      </c>
    </row>
    <row r="81" spans="1:17" s="4" customFormat="1" ht="15" customHeight="1">
      <c r="A81" s="43"/>
      <c r="B81" s="16"/>
      <c r="C81" s="50" t="s">
        <v>278</v>
      </c>
      <c r="D81" s="19"/>
      <c r="E81" s="34"/>
      <c r="F81" s="20"/>
      <c r="G81" s="25">
        <v>0</v>
      </c>
      <c r="H81" s="35"/>
      <c r="I81" s="25">
        <v>0</v>
      </c>
      <c r="J81" s="35"/>
      <c r="K81" s="89"/>
      <c r="L81" s="108">
        <v>0</v>
      </c>
      <c r="M81" s="109">
        <v>0</v>
      </c>
      <c r="N81" s="110">
        <v>0</v>
      </c>
      <c r="O81" s="168">
        <v>0</v>
      </c>
      <c r="P81" s="171">
        <v>0</v>
      </c>
      <c r="Q81" s="176">
        <v>0</v>
      </c>
    </row>
    <row r="82" spans="1:17" s="4" customFormat="1" ht="15" customHeight="1">
      <c r="A82" s="43" t="s">
        <v>18</v>
      </c>
      <c r="B82" s="16"/>
      <c r="C82" s="18" t="s">
        <v>254</v>
      </c>
      <c r="D82" s="19"/>
      <c r="E82" s="34">
        <v>0.02</v>
      </c>
      <c r="F82" s="20">
        <v>1344896</v>
      </c>
      <c r="G82" s="25">
        <v>0</v>
      </c>
      <c r="H82" s="35">
        <v>0</v>
      </c>
      <c r="I82" s="25">
        <v>1</v>
      </c>
      <c r="J82" s="35">
        <v>1344896</v>
      </c>
      <c r="K82" s="89">
        <v>1</v>
      </c>
      <c r="L82" s="108">
        <v>1</v>
      </c>
      <c r="M82" s="109">
        <v>1344896</v>
      </c>
      <c r="N82" s="110">
        <v>0</v>
      </c>
      <c r="O82" s="168">
        <v>0</v>
      </c>
      <c r="P82" s="171">
        <v>0</v>
      </c>
      <c r="Q82" s="176">
        <v>1</v>
      </c>
    </row>
    <row r="83" spans="1:17" s="4" customFormat="1" ht="15" customHeight="1">
      <c r="A83" s="43" t="s">
        <v>18</v>
      </c>
      <c r="B83" s="16"/>
      <c r="C83" s="18" t="s">
        <v>255</v>
      </c>
      <c r="D83" s="19"/>
      <c r="E83" s="34">
        <v>0.02</v>
      </c>
      <c r="F83" s="20">
        <v>1344896</v>
      </c>
      <c r="G83" s="25">
        <v>0</v>
      </c>
      <c r="H83" s="35">
        <v>0</v>
      </c>
      <c r="I83" s="25">
        <v>1</v>
      </c>
      <c r="J83" s="35">
        <v>1344896</v>
      </c>
      <c r="K83" s="89">
        <v>1</v>
      </c>
      <c r="L83" s="108">
        <v>1</v>
      </c>
      <c r="M83" s="109">
        <v>1344896</v>
      </c>
      <c r="N83" s="110">
        <v>0</v>
      </c>
      <c r="O83" s="168">
        <v>0</v>
      </c>
      <c r="P83" s="171">
        <v>0</v>
      </c>
      <c r="Q83" s="176">
        <v>1</v>
      </c>
    </row>
    <row r="84" spans="1:17" ht="15" customHeight="1">
      <c r="A84" s="24" t="s">
        <v>18</v>
      </c>
      <c r="B84" s="36"/>
      <c r="C84" s="37" t="s">
        <v>256</v>
      </c>
      <c r="D84" s="30"/>
      <c r="E84" s="38">
        <v>0.02</v>
      </c>
      <c r="F84" s="26">
        <v>1344896</v>
      </c>
      <c r="G84" s="25">
        <v>0</v>
      </c>
      <c r="H84" s="35"/>
      <c r="I84" s="25">
        <v>1</v>
      </c>
      <c r="J84" s="35">
        <v>1344896</v>
      </c>
      <c r="K84" s="85">
        <v>1</v>
      </c>
      <c r="L84" s="77">
        <v>1</v>
      </c>
      <c r="M84" s="73">
        <v>1344896</v>
      </c>
      <c r="N84" s="106">
        <v>0</v>
      </c>
      <c r="O84" s="168">
        <v>0</v>
      </c>
      <c r="P84" s="171">
        <v>0</v>
      </c>
      <c r="Q84" s="176">
        <v>1</v>
      </c>
    </row>
    <row r="85" spans="1:17" ht="15" customHeight="1">
      <c r="A85" s="24" t="s">
        <v>18</v>
      </c>
      <c r="B85" s="36"/>
      <c r="C85" s="37" t="s">
        <v>257</v>
      </c>
      <c r="D85" s="30"/>
      <c r="E85" s="38">
        <v>0.02</v>
      </c>
      <c r="F85" s="26">
        <v>1344896</v>
      </c>
      <c r="G85" s="25">
        <v>0</v>
      </c>
      <c r="H85" s="35"/>
      <c r="I85" s="25">
        <v>1</v>
      </c>
      <c r="J85" s="35">
        <v>1344896</v>
      </c>
      <c r="K85" s="85">
        <v>1</v>
      </c>
      <c r="L85" s="77">
        <v>1</v>
      </c>
      <c r="M85" s="73">
        <v>1344896</v>
      </c>
      <c r="N85" s="106">
        <v>0</v>
      </c>
      <c r="O85" s="168">
        <v>0</v>
      </c>
      <c r="P85" s="171">
        <v>0</v>
      </c>
      <c r="Q85" s="176">
        <v>1</v>
      </c>
    </row>
    <row r="86" spans="1:17" s="4" customFormat="1" ht="15" customHeight="1">
      <c r="A86" s="43"/>
      <c r="B86" s="16" t="s">
        <v>279</v>
      </c>
      <c r="C86" s="50" t="s">
        <v>252</v>
      </c>
      <c r="D86" s="19"/>
      <c r="E86" s="34"/>
      <c r="F86" s="20"/>
      <c r="G86" s="25">
        <v>0</v>
      </c>
      <c r="H86" s="35"/>
      <c r="I86" s="25">
        <v>0</v>
      </c>
      <c r="J86" s="35"/>
      <c r="K86" s="89"/>
      <c r="L86" s="108">
        <v>0</v>
      </c>
      <c r="M86" s="109">
        <v>0</v>
      </c>
      <c r="N86" s="110">
        <v>0</v>
      </c>
      <c r="O86" s="168">
        <v>0</v>
      </c>
      <c r="P86" s="171">
        <v>0</v>
      </c>
      <c r="Q86" s="176">
        <v>0</v>
      </c>
    </row>
    <row r="87" spans="1:17" s="4" customFormat="1" ht="15" customHeight="1">
      <c r="A87" s="43"/>
      <c r="B87" s="16"/>
      <c r="C87" s="50" t="s">
        <v>280</v>
      </c>
      <c r="D87" s="19"/>
      <c r="E87" s="34"/>
      <c r="F87" s="20"/>
      <c r="G87" s="25">
        <v>0</v>
      </c>
      <c r="H87" s="35"/>
      <c r="I87" s="25">
        <v>0</v>
      </c>
      <c r="J87" s="35"/>
      <c r="K87" s="89"/>
      <c r="L87" s="108">
        <v>0</v>
      </c>
      <c r="M87" s="109">
        <v>0</v>
      </c>
      <c r="N87" s="110">
        <v>0</v>
      </c>
      <c r="O87" s="168">
        <v>0</v>
      </c>
      <c r="P87" s="171">
        <v>0</v>
      </c>
      <c r="Q87" s="176">
        <v>0</v>
      </c>
    </row>
    <row r="88" spans="1:17" s="5" customFormat="1" ht="15" customHeight="1">
      <c r="A88" s="51" t="s">
        <v>18</v>
      </c>
      <c r="B88" s="36"/>
      <c r="C88" s="37" t="s">
        <v>254</v>
      </c>
      <c r="D88" s="30"/>
      <c r="E88" s="38">
        <v>0.02</v>
      </c>
      <c r="F88" s="26">
        <v>1344896</v>
      </c>
      <c r="G88" s="25">
        <v>0.8</v>
      </c>
      <c r="H88" s="35">
        <v>1075916.8</v>
      </c>
      <c r="I88" s="25">
        <v>0.19999999999999996</v>
      </c>
      <c r="J88" s="35">
        <v>268979.19999999995</v>
      </c>
      <c r="K88" s="89">
        <v>1</v>
      </c>
      <c r="L88" s="77">
        <v>1</v>
      </c>
      <c r="M88" s="73">
        <v>1344896</v>
      </c>
      <c r="N88" s="106">
        <v>0</v>
      </c>
      <c r="O88" s="168">
        <v>0</v>
      </c>
      <c r="P88" s="171">
        <v>0</v>
      </c>
      <c r="Q88" s="176">
        <v>1</v>
      </c>
    </row>
    <row r="89" spans="1:17" s="5" customFormat="1" ht="15" customHeight="1">
      <c r="A89" s="51" t="s">
        <v>18</v>
      </c>
      <c r="B89" s="36"/>
      <c r="C89" s="37" t="s">
        <v>255</v>
      </c>
      <c r="D89" s="30"/>
      <c r="E89" s="38">
        <v>0.02</v>
      </c>
      <c r="F89" s="26">
        <v>1344896</v>
      </c>
      <c r="G89" s="25">
        <v>0.9</v>
      </c>
      <c r="H89" s="35">
        <v>1210406.4000000001</v>
      </c>
      <c r="I89" s="25">
        <v>9.9999999999999978E-2</v>
      </c>
      <c r="J89" s="35">
        <v>134489.59999999998</v>
      </c>
      <c r="K89" s="89">
        <v>1</v>
      </c>
      <c r="L89" s="77">
        <v>1</v>
      </c>
      <c r="M89" s="73">
        <v>1344896</v>
      </c>
      <c r="N89" s="106">
        <v>0</v>
      </c>
      <c r="O89" s="168">
        <v>0</v>
      </c>
      <c r="P89" s="171">
        <v>0</v>
      </c>
      <c r="Q89" s="176">
        <v>1</v>
      </c>
    </row>
    <row r="90" spans="1:17" s="5" customFormat="1" ht="15" customHeight="1">
      <c r="A90" s="51" t="s">
        <v>18</v>
      </c>
      <c r="B90" s="36"/>
      <c r="C90" s="37" t="s">
        <v>256</v>
      </c>
      <c r="D90" s="30"/>
      <c r="E90" s="38">
        <v>0.02</v>
      </c>
      <c r="F90" s="26">
        <v>1344896</v>
      </c>
      <c r="G90" s="25">
        <v>0.8</v>
      </c>
      <c r="H90" s="35">
        <v>1075916.8</v>
      </c>
      <c r="I90" s="25">
        <v>0.19999999999999996</v>
      </c>
      <c r="J90" s="35">
        <v>268979.19999999995</v>
      </c>
      <c r="K90" s="89">
        <v>1</v>
      </c>
      <c r="L90" s="77">
        <v>1</v>
      </c>
      <c r="M90" s="73">
        <v>1344896</v>
      </c>
      <c r="N90" s="106">
        <v>0</v>
      </c>
      <c r="O90" s="168">
        <v>0</v>
      </c>
      <c r="P90" s="171">
        <v>0</v>
      </c>
      <c r="Q90" s="176">
        <v>1</v>
      </c>
    </row>
    <row r="91" spans="1:17" s="5" customFormat="1" ht="15" customHeight="1">
      <c r="A91" s="51" t="s">
        <v>18</v>
      </c>
      <c r="B91" s="36"/>
      <c r="C91" s="37" t="s">
        <v>257</v>
      </c>
      <c r="D91" s="30"/>
      <c r="E91" s="38">
        <v>0.02</v>
      </c>
      <c r="F91" s="26">
        <v>1344896</v>
      </c>
      <c r="G91" s="25">
        <v>0.8</v>
      </c>
      <c r="H91" s="35">
        <v>1075916.8</v>
      </c>
      <c r="I91" s="25">
        <v>0.19999999999999996</v>
      </c>
      <c r="J91" s="35">
        <v>268979.19999999995</v>
      </c>
      <c r="K91" s="89">
        <v>1</v>
      </c>
      <c r="L91" s="77">
        <v>1</v>
      </c>
      <c r="M91" s="73">
        <v>1344896</v>
      </c>
      <c r="N91" s="106">
        <v>0</v>
      </c>
      <c r="O91" s="168">
        <v>0</v>
      </c>
      <c r="P91" s="171">
        <v>0</v>
      </c>
      <c r="Q91" s="176">
        <v>1</v>
      </c>
    </row>
    <row r="92" spans="1:17" ht="15" customHeight="1">
      <c r="B92" s="36" t="s">
        <v>283</v>
      </c>
      <c r="C92" s="48" t="s">
        <v>252</v>
      </c>
      <c r="D92" s="30"/>
      <c r="E92" s="38"/>
      <c r="F92" s="26"/>
      <c r="G92" s="25">
        <v>0</v>
      </c>
      <c r="H92" s="35"/>
      <c r="I92" s="25">
        <v>0</v>
      </c>
      <c r="J92" s="35"/>
      <c r="K92" s="85"/>
      <c r="L92" s="77">
        <v>0</v>
      </c>
      <c r="M92" s="73">
        <v>0</v>
      </c>
      <c r="N92" s="106">
        <v>0</v>
      </c>
      <c r="O92" s="168">
        <v>0</v>
      </c>
      <c r="P92" s="171">
        <v>0</v>
      </c>
      <c r="Q92" s="176">
        <v>0</v>
      </c>
    </row>
    <row r="93" spans="1:17" ht="15" customHeight="1">
      <c r="B93" s="36"/>
      <c r="C93" s="48" t="s">
        <v>284</v>
      </c>
      <c r="D93" s="30"/>
      <c r="E93" s="38"/>
      <c r="F93" s="26"/>
      <c r="G93" s="25">
        <v>0</v>
      </c>
      <c r="H93" s="35"/>
      <c r="I93" s="25">
        <v>0</v>
      </c>
      <c r="J93" s="35"/>
      <c r="K93" s="85"/>
      <c r="L93" s="77">
        <v>0</v>
      </c>
      <c r="M93" s="73">
        <v>0</v>
      </c>
      <c r="N93" s="106">
        <v>0</v>
      </c>
      <c r="O93" s="168">
        <v>0</v>
      </c>
      <c r="P93" s="171">
        <v>0</v>
      </c>
      <c r="Q93" s="176">
        <v>0</v>
      </c>
    </row>
    <row r="94" spans="1:17" ht="15" customHeight="1">
      <c r="A94" s="24" t="s">
        <v>18</v>
      </c>
      <c r="B94" s="36"/>
      <c r="C94" s="37" t="s">
        <v>254</v>
      </c>
      <c r="D94" s="30"/>
      <c r="E94" s="38">
        <v>0.02</v>
      </c>
      <c r="F94" s="26">
        <v>1344896</v>
      </c>
      <c r="G94" s="25">
        <v>0.9</v>
      </c>
      <c r="H94" s="35">
        <v>1210406.4000000001</v>
      </c>
      <c r="I94" s="25">
        <v>9.9999999999999978E-2</v>
      </c>
      <c r="J94" s="35">
        <v>134489.59999999998</v>
      </c>
      <c r="K94" s="85">
        <v>1</v>
      </c>
      <c r="L94" s="77">
        <v>1</v>
      </c>
      <c r="M94" s="73">
        <v>1344896</v>
      </c>
      <c r="N94" s="106">
        <v>0</v>
      </c>
      <c r="O94" s="168">
        <v>0</v>
      </c>
      <c r="P94" s="171">
        <v>0</v>
      </c>
      <c r="Q94" s="176">
        <v>1</v>
      </c>
    </row>
    <row r="95" spans="1:17" ht="15" customHeight="1">
      <c r="A95" s="24" t="s">
        <v>18</v>
      </c>
      <c r="B95" s="36"/>
      <c r="C95" s="37" t="s">
        <v>255</v>
      </c>
      <c r="D95" s="30"/>
      <c r="E95" s="38">
        <v>0.02</v>
      </c>
      <c r="F95" s="26">
        <v>1344896</v>
      </c>
      <c r="G95" s="25">
        <v>0.9</v>
      </c>
      <c r="H95" s="35">
        <v>1210406.4000000001</v>
      </c>
      <c r="I95" s="25">
        <v>9.9999999999999978E-2</v>
      </c>
      <c r="J95" s="35">
        <v>134489.59999999998</v>
      </c>
      <c r="K95" s="85">
        <v>1</v>
      </c>
      <c r="L95" s="77">
        <v>1</v>
      </c>
      <c r="M95" s="73">
        <v>1344896</v>
      </c>
      <c r="N95" s="106">
        <v>0</v>
      </c>
      <c r="O95" s="168">
        <v>0</v>
      </c>
      <c r="P95" s="171">
        <v>0</v>
      </c>
      <c r="Q95" s="176">
        <v>1</v>
      </c>
    </row>
    <row r="96" spans="1:17" ht="15" customHeight="1">
      <c r="A96" s="24" t="s">
        <v>18</v>
      </c>
      <c r="B96" s="36"/>
      <c r="C96" s="37" t="s">
        <v>256</v>
      </c>
      <c r="D96" s="30"/>
      <c r="E96" s="38">
        <v>0.02</v>
      </c>
      <c r="F96" s="26">
        <v>1344896</v>
      </c>
      <c r="G96" s="25">
        <v>0.9</v>
      </c>
      <c r="H96" s="35">
        <v>1210406.4000000001</v>
      </c>
      <c r="I96" s="25">
        <v>9.9999999999999978E-2</v>
      </c>
      <c r="J96" s="35">
        <v>134489.59999999998</v>
      </c>
      <c r="K96" s="85">
        <v>1</v>
      </c>
      <c r="L96" s="77">
        <v>1</v>
      </c>
      <c r="M96" s="73">
        <v>1344896</v>
      </c>
      <c r="N96" s="106">
        <v>0</v>
      </c>
      <c r="O96" s="168">
        <v>0</v>
      </c>
      <c r="P96" s="171">
        <v>0</v>
      </c>
      <c r="Q96" s="176">
        <v>1</v>
      </c>
    </row>
    <row r="97" spans="1:19" ht="15" customHeight="1">
      <c r="A97" s="24" t="s">
        <v>18</v>
      </c>
      <c r="B97" s="36"/>
      <c r="C97" s="37" t="s">
        <v>257</v>
      </c>
      <c r="D97" s="30"/>
      <c r="E97" s="38">
        <v>0.02</v>
      </c>
      <c r="F97" s="26">
        <v>1344896</v>
      </c>
      <c r="G97" s="25">
        <v>0.9</v>
      </c>
      <c r="H97" s="35">
        <v>1210406.4000000001</v>
      </c>
      <c r="I97" s="25">
        <v>9.9999999999999978E-2</v>
      </c>
      <c r="J97" s="35">
        <v>134489.59999999998</v>
      </c>
      <c r="K97" s="85">
        <v>1</v>
      </c>
      <c r="L97" s="77">
        <v>1</v>
      </c>
      <c r="M97" s="73">
        <v>1344896</v>
      </c>
      <c r="N97" s="106">
        <v>0</v>
      </c>
      <c r="O97" s="168">
        <v>0</v>
      </c>
      <c r="P97" s="171">
        <v>0</v>
      </c>
      <c r="Q97" s="176">
        <v>1</v>
      </c>
    </row>
    <row r="98" spans="1:19" s="3" customFormat="1" ht="15" customHeight="1">
      <c r="A98" s="2"/>
      <c r="B98" s="16" t="s">
        <v>285</v>
      </c>
      <c r="C98" s="50" t="s">
        <v>252</v>
      </c>
      <c r="D98" s="19"/>
      <c r="E98" s="34"/>
      <c r="F98" s="20"/>
      <c r="G98" s="25">
        <v>0</v>
      </c>
      <c r="H98" s="35"/>
      <c r="I98" s="25">
        <v>0</v>
      </c>
      <c r="J98" s="35"/>
      <c r="K98" s="85"/>
      <c r="L98" s="77">
        <v>0</v>
      </c>
      <c r="M98" s="73">
        <v>0</v>
      </c>
      <c r="N98" s="106">
        <v>0</v>
      </c>
      <c r="O98" s="168">
        <v>0</v>
      </c>
      <c r="P98" s="171">
        <v>0</v>
      </c>
      <c r="Q98" s="176">
        <v>0</v>
      </c>
    </row>
    <row r="99" spans="1:19" s="3" customFormat="1" ht="15" customHeight="1">
      <c r="A99" s="2"/>
      <c r="B99" s="16"/>
      <c r="C99" s="50" t="s">
        <v>286</v>
      </c>
      <c r="D99" s="19"/>
      <c r="E99" s="34"/>
      <c r="F99" s="20"/>
      <c r="G99" s="25">
        <v>0</v>
      </c>
      <c r="H99" s="35"/>
      <c r="I99" s="25">
        <v>0</v>
      </c>
      <c r="J99" s="35"/>
      <c r="K99" s="85"/>
      <c r="L99" s="77">
        <v>0</v>
      </c>
      <c r="M99" s="73">
        <v>0</v>
      </c>
      <c r="N99" s="106">
        <v>0</v>
      </c>
      <c r="O99" s="168">
        <v>0</v>
      </c>
      <c r="P99" s="171">
        <v>0</v>
      </c>
      <c r="Q99" s="176">
        <v>0</v>
      </c>
    </row>
    <row r="100" spans="1:19" s="4" customFormat="1" ht="15" customHeight="1">
      <c r="A100" s="24" t="s">
        <v>18</v>
      </c>
      <c r="B100" s="16"/>
      <c r="C100" s="18" t="s">
        <v>254</v>
      </c>
      <c r="D100" s="19"/>
      <c r="E100" s="34">
        <v>0.02</v>
      </c>
      <c r="F100" s="20">
        <v>1344896</v>
      </c>
      <c r="G100" s="25">
        <v>0.8</v>
      </c>
      <c r="H100" s="35">
        <v>1075916.8</v>
      </c>
      <c r="I100" s="25">
        <v>0.19999999999999996</v>
      </c>
      <c r="J100" s="35">
        <v>268979.19999999995</v>
      </c>
      <c r="K100" s="89">
        <v>1</v>
      </c>
      <c r="L100" s="77">
        <v>1</v>
      </c>
      <c r="M100" s="73">
        <v>1344896</v>
      </c>
      <c r="N100" s="106">
        <v>0</v>
      </c>
      <c r="O100" s="168">
        <v>0</v>
      </c>
      <c r="P100" s="171">
        <v>0</v>
      </c>
      <c r="Q100" s="176">
        <v>1</v>
      </c>
    </row>
    <row r="101" spans="1:19" s="4" customFormat="1" ht="15" customHeight="1">
      <c r="A101" s="24" t="s">
        <v>18</v>
      </c>
      <c r="B101" s="16"/>
      <c r="C101" s="18" t="s">
        <v>255</v>
      </c>
      <c r="D101" s="19"/>
      <c r="E101" s="34">
        <v>0.02</v>
      </c>
      <c r="F101" s="20">
        <v>1344896</v>
      </c>
      <c r="G101" s="25">
        <v>0.8</v>
      </c>
      <c r="H101" s="35">
        <v>1075916.8</v>
      </c>
      <c r="I101" s="25">
        <v>0.19999999999999996</v>
      </c>
      <c r="J101" s="35">
        <v>268979.19999999995</v>
      </c>
      <c r="K101" s="89">
        <v>1</v>
      </c>
      <c r="L101" s="77">
        <v>1</v>
      </c>
      <c r="M101" s="73">
        <v>1344896</v>
      </c>
      <c r="N101" s="106">
        <v>0</v>
      </c>
      <c r="O101" s="168">
        <v>0</v>
      </c>
      <c r="P101" s="171">
        <v>0</v>
      </c>
      <c r="Q101" s="176">
        <v>1</v>
      </c>
    </row>
    <row r="102" spans="1:19" ht="15" customHeight="1">
      <c r="A102" s="24" t="s">
        <v>18</v>
      </c>
      <c r="B102" s="36"/>
      <c r="C102" s="37" t="s">
        <v>256</v>
      </c>
      <c r="D102" s="30"/>
      <c r="E102" s="38">
        <v>0.02</v>
      </c>
      <c r="F102" s="26">
        <v>1344896</v>
      </c>
      <c r="G102" s="25">
        <v>0</v>
      </c>
      <c r="H102" s="35">
        <v>0</v>
      </c>
      <c r="I102" s="25">
        <v>1</v>
      </c>
      <c r="J102" s="35">
        <v>1344896</v>
      </c>
      <c r="K102" s="85">
        <v>1</v>
      </c>
      <c r="L102" s="77">
        <v>1</v>
      </c>
      <c r="M102" s="73">
        <v>1344896</v>
      </c>
      <c r="N102" s="106">
        <v>0</v>
      </c>
      <c r="O102" s="168">
        <v>0</v>
      </c>
      <c r="P102" s="171">
        <v>0</v>
      </c>
      <c r="Q102" s="176">
        <v>1</v>
      </c>
    </row>
    <row r="103" spans="1:19" ht="15" customHeight="1">
      <c r="A103" s="24" t="s">
        <v>18</v>
      </c>
      <c r="B103" s="36"/>
      <c r="C103" s="37" t="s">
        <v>257</v>
      </c>
      <c r="D103" s="30"/>
      <c r="E103" s="38">
        <v>0.02</v>
      </c>
      <c r="F103" s="26">
        <v>1344896</v>
      </c>
      <c r="G103" s="25">
        <v>0.8</v>
      </c>
      <c r="H103" s="35">
        <v>1075916.8</v>
      </c>
      <c r="I103" s="25">
        <v>0.19999999999999996</v>
      </c>
      <c r="J103" s="35">
        <v>268979.19999999995</v>
      </c>
      <c r="K103" s="85">
        <v>1</v>
      </c>
      <c r="L103" s="77">
        <v>1</v>
      </c>
      <c r="M103" s="73">
        <v>1344896</v>
      </c>
      <c r="N103" s="106">
        <v>0</v>
      </c>
      <c r="O103" s="168">
        <v>0</v>
      </c>
      <c r="P103" s="171">
        <v>0</v>
      </c>
      <c r="Q103" s="176">
        <v>1</v>
      </c>
    </row>
    <row r="104" spans="1:19">
      <c r="B104" s="36"/>
      <c r="C104" s="177" t="s">
        <v>361</v>
      </c>
      <c r="D104" s="58">
        <v>960640000</v>
      </c>
      <c r="E104" s="30"/>
      <c r="F104" s="59">
        <f>SUM(F5:F103)</f>
        <v>436610880</v>
      </c>
      <c r="G104" s="30"/>
      <c r="H104" s="59">
        <f>SUM(H5:H103)</f>
        <v>178448554.12320015</v>
      </c>
      <c r="I104" s="58"/>
      <c r="J104" s="59">
        <f>SUM(J5:J103)</f>
        <v>134879674.38007215</v>
      </c>
      <c r="K104" s="93"/>
      <c r="L104" s="77">
        <v>0</v>
      </c>
      <c r="M104" s="106">
        <v>0</v>
      </c>
      <c r="N104" s="106">
        <v>960640000</v>
      </c>
      <c r="O104" s="168"/>
      <c r="P104" s="59">
        <f>SUM(P5:P103)</f>
        <v>64977977.792000003</v>
      </c>
      <c r="Q104" s="176">
        <v>0</v>
      </c>
    </row>
    <row r="105" spans="1:19" s="64" customFormat="1" ht="21" hidden="1" customHeight="1" thickBot="1">
      <c r="A105" s="51"/>
      <c r="B105" s="61" t="s">
        <v>343</v>
      </c>
      <c r="C105" s="62"/>
      <c r="D105" s="5"/>
      <c r="E105" s="63"/>
      <c r="F105" s="5"/>
      <c r="G105" s="63"/>
      <c r="H105" s="5"/>
      <c r="I105" s="63"/>
      <c r="J105" s="5"/>
      <c r="K105" s="11"/>
      <c r="L105" s="71"/>
      <c r="M105" s="103"/>
      <c r="N105" s="106">
        <v>0</v>
      </c>
      <c r="O105" s="63"/>
      <c r="P105" s="135"/>
      <c r="Q105" s="157"/>
      <c r="R105" s="63"/>
      <c r="S105" s="63"/>
    </row>
    <row r="106" spans="1:19" s="64" customFormat="1" ht="15" hidden="1" customHeight="1">
      <c r="A106" s="51"/>
      <c r="B106" s="179" t="s">
        <v>344</v>
      </c>
      <c r="C106" s="179"/>
      <c r="D106" s="179"/>
      <c r="E106" s="179"/>
      <c r="F106" s="179"/>
      <c r="G106" s="179"/>
      <c r="H106" s="179"/>
      <c r="I106" s="179"/>
      <c r="J106" s="179"/>
      <c r="K106" s="95"/>
      <c r="L106" s="72"/>
      <c r="M106" s="104"/>
      <c r="N106" s="106">
        <v>0</v>
      </c>
      <c r="O106" s="61"/>
      <c r="P106" s="172"/>
      <c r="Q106" s="157"/>
      <c r="R106" s="61"/>
      <c r="S106" s="61"/>
    </row>
    <row r="107" spans="1:19" s="64" customFormat="1" ht="15" hidden="1" customHeight="1">
      <c r="A107" s="51"/>
      <c r="B107" s="179" t="s">
        <v>345</v>
      </c>
      <c r="C107" s="179"/>
      <c r="D107" s="179"/>
      <c r="E107" s="179"/>
      <c r="F107" s="179"/>
      <c r="G107" s="179"/>
      <c r="H107" s="179"/>
      <c r="I107" s="179"/>
      <c r="J107" s="179"/>
      <c r="K107" s="95"/>
      <c r="L107" s="43"/>
      <c r="M107" s="103"/>
      <c r="N107" s="106">
        <v>0</v>
      </c>
      <c r="O107" s="61"/>
      <c r="P107" s="172"/>
      <c r="Q107" s="157"/>
      <c r="R107" s="61"/>
      <c r="S107" s="61"/>
    </row>
    <row r="108" spans="1:19" s="64" customFormat="1" ht="15" hidden="1" customHeight="1">
      <c r="A108" s="51"/>
      <c r="B108" s="179" t="s">
        <v>346</v>
      </c>
      <c r="C108" s="179"/>
      <c r="D108" s="179"/>
      <c r="E108" s="179"/>
      <c r="F108" s="179"/>
      <c r="G108" s="179"/>
      <c r="H108" s="179"/>
      <c r="I108" s="179"/>
      <c r="J108" s="179"/>
      <c r="K108" s="95"/>
      <c r="L108" s="43"/>
      <c r="M108" s="103"/>
      <c r="N108" s="106">
        <v>0</v>
      </c>
      <c r="O108" s="61"/>
      <c r="P108" s="172"/>
      <c r="Q108" s="157"/>
      <c r="R108" s="61"/>
      <c r="S108" s="61"/>
    </row>
    <row r="109" spans="1:19" hidden="1">
      <c r="A109" s="51"/>
      <c r="B109" s="179" t="s">
        <v>347</v>
      </c>
      <c r="C109" s="179"/>
      <c r="D109" s="179"/>
      <c r="E109" s="179"/>
      <c r="F109" s="179"/>
      <c r="G109" s="179"/>
      <c r="H109" s="179"/>
      <c r="I109" s="179"/>
      <c r="J109" s="179"/>
      <c r="K109" s="95"/>
      <c r="L109" s="43"/>
      <c r="M109" s="104"/>
      <c r="N109" s="106">
        <v>0</v>
      </c>
      <c r="Q109" s="157"/>
    </row>
    <row r="110" spans="1:19" s="64" customFormat="1" ht="15" customHeight="1">
      <c r="A110" s="51"/>
      <c r="B110" s="61"/>
      <c r="C110" s="61"/>
      <c r="D110" s="61"/>
      <c r="E110" s="61"/>
      <c r="F110" s="61"/>
      <c r="G110" s="61"/>
      <c r="H110" s="61"/>
      <c r="I110" s="61"/>
      <c r="J110" s="61"/>
      <c r="K110" s="96"/>
      <c r="M110" s="105"/>
      <c r="P110" s="105"/>
      <c r="Q110" s="160"/>
    </row>
    <row r="111" spans="1:19" s="64" customFormat="1" ht="15" customHeight="1">
      <c r="A111" s="51"/>
      <c r="B111" s="179"/>
      <c r="C111" s="179"/>
      <c r="D111" s="179"/>
      <c r="E111" s="179"/>
      <c r="F111" s="179"/>
      <c r="G111" s="179"/>
      <c r="H111" s="179"/>
      <c r="I111" s="179"/>
      <c r="J111" s="179"/>
      <c r="K111" s="96"/>
      <c r="M111" s="105"/>
      <c r="P111" s="105"/>
      <c r="Q111" s="160"/>
    </row>
    <row r="112" spans="1:19">
      <c r="A112" s="51"/>
      <c r="B112" s="179"/>
      <c r="C112" s="179"/>
      <c r="D112" s="179"/>
      <c r="E112" s="179"/>
      <c r="F112" s="179"/>
      <c r="G112" s="179"/>
      <c r="H112" s="179"/>
      <c r="I112" s="179"/>
      <c r="J112" s="179"/>
    </row>
    <row r="113" spans="3:3">
      <c r="C113" s="120"/>
    </row>
    <row r="114" spans="3:3">
      <c r="C114" s="120"/>
    </row>
    <row r="115" spans="3:3">
      <c r="C115" s="120"/>
    </row>
  </sheetData>
  <autoFilter ref="A2:J104"/>
  <mergeCells count="10">
    <mergeCell ref="B108:J108"/>
    <mergeCell ref="B109:J109"/>
    <mergeCell ref="B111:J111"/>
    <mergeCell ref="B112:J112"/>
    <mergeCell ref="B1:Q1"/>
    <mergeCell ref="G2:H2"/>
    <mergeCell ref="I2:J2"/>
    <mergeCell ref="O2:P2"/>
    <mergeCell ref="B106:J106"/>
    <mergeCell ref="B107:J107"/>
  </mergeCells>
  <printOptions horizontalCentered="1"/>
  <pageMargins left="0.11811023622047245" right="0.11811023622047245" top="0.39370078740157483" bottom="0.11811023622047245" header="0.23622047244094491" footer="0.19685039370078741"/>
  <pageSetup paperSize="8" fitToHeight="7" orientation="landscape" horizontalDpi="360" verticalDpi="360" r:id="rId1"/>
  <headerFooter>
    <oddFooter>&amp;RPage &amp;P of &amp;N</oddFooter>
  </headerFooter>
  <rowBreaks count="1" manualBreakCount="1">
    <brk id="105" min="1" max="1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268"/>
  <sheetViews>
    <sheetView showZeros="0" view="pageBreakPreview" zoomScale="93" zoomScaleNormal="93" workbookViewId="0">
      <pane xSplit="6" ySplit="3" topLeftCell="G247" activePane="bottomRight" state="frozen"/>
      <selection pane="topRight"/>
      <selection pane="bottomLeft"/>
      <selection pane="bottomRight" activeCell="B2" sqref="B2"/>
    </sheetView>
  </sheetViews>
  <sheetFormatPr defaultColWidth="9.140625" defaultRowHeight="15"/>
  <cols>
    <col min="1" max="1" width="0" style="1" hidden="1" customWidth="1"/>
    <col min="2" max="2" width="8.140625" style="51" customWidth="1"/>
    <col min="3" max="3" width="54.5703125" style="9" customWidth="1"/>
    <col min="4" max="4" width="16.85546875" style="5" hidden="1" customWidth="1"/>
    <col min="5" max="5" width="8.85546875" style="5" hidden="1" customWidth="1"/>
    <col min="6" max="6" width="19.5703125" style="10" customWidth="1"/>
    <col min="7" max="7" width="5.85546875" style="5" customWidth="1"/>
    <col min="8" max="8" width="17.5703125" style="5" customWidth="1"/>
    <col min="9" max="9" width="5.85546875" style="5" customWidth="1"/>
    <col min="10" max="10" width="16.42578125" style="5" customWidth="1"/>
    <col min="11" max="11" width="8.42578125" style="97" hidden="1" customWidth="1"/>
    <col min="12" max="12" width="0" style="8" hidden="1" customWidth="1"/>
    <col min="13" max="13" width="15.28515625" style="73" hidden="1" customWidth="1"/>
    <col min="14" max="14" width="16.42578125" style="8" hidden="1" customWidth="1"/>
    <col min="15" max="15" width="9.140625" style="8"/>
    <col min="16" max="16" width="16.42578125" style="73" bestFit="1" customWidth="1"/>
    <col min="17" max="17" width="11.5703125" style="97" customWidth="1"/>
    <col min="18" max="16384" width="9.140625" style="8"/>
  </cols>
  <sheetData>
    <row r="1" spans="1:17" ht="38.25" customHeight="1">
      <c r="B1" s="180" t="s">
        <v>362</v>
      </c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</row>
    <row r="2" spans="1:17" s="1" customFormat="1" ht="65.25" customHeight="1">
      <c r="B2" s="13" t="s">
        <v>0</v>
      </c>
      <c r="C2" s="12" t="s">
        <v>1</v>
      </c>
      <c r="D2" s="13" t="s">
        <v>2</v>
      </c>
      <c r="E2" s="13" t="s">
        <v>3</v>
      </c>
      <c r="F2" s="14" t="s">
        <v>4</v>
      </c>
      <c r="G2" s="181" t="s">
        <v>5</v>
      </c>
      <c r="H2" s="181"/>
      <c r="I2" s="181" t="s">
        <v>6</v>
      </c>
      <c r="J2" s="181"/>
      <c r="K2" s="83"/>
      <c r="M2" s="100"/>
      <c r="O2" s="182" t="s">
        <v>360</v>
      </c>
      <c r="P2" s="182"/>
      <c r="Q2" s="173" t="s">
        <v>358</v>
      </c>
    </row>
    <row r="3" spans="1:17" s="2" customFormat="1">
      <c r="B3" s="16"/>
      <c r="C3" s="15"/>
      <c r="D3" s="16">
        <v>960640000</v>
      </c>
      <c r="E3" s="16"/>
      <c r="F3" s="17"/>
      <c r="G3" s="16" t="s">
        <v>3</v>
      </c>
      <c r="H3" s="16" t="s">
        <v>2</v>
      </c>
      <c r="I3" s="16" t="s">
        <v>3</v>
      </c>
      <c r="J3" s="16" t="s">
        <v>2</v>
      </c>
      <c r="K3" s="84"/>
      <c r="M3" s="101"/>
      <c r="O3" s="165"/>
      <c r="P3" s="169"/>
      <c r="Q3" s="174"/>
    </row>
    <row r="4" spans="1:17" s="3" customFormat="1">
      <c r="A4" s="2"/>
      <c r="B4" s="16"/>
      <c r="C4" s="18"/>
      <c r="D4" s="19"/>
      <c r="E4" s="19"/>
      <c r="F4" s="20"/>
      <c r="G4" s="19"/>
      <c r="H4" s="19"/>
      <c r="I4" s="19"/>
      <c r="J4" s="19"/>
      <c r="K4" s="85"/>
      <c r="M4" s="102"/>
      <c r="O4" s="166"/>
      <c r="P4" s="170"/>
      <c r="Q4" s="175"/>
    </row>
    <row r="5" spans="1:17" ht="21.95" customHeight="1">
      <c r="B5" s="49" t="s">
        <v>79</v>
      </c>
      <c r="C5" s="39" t="s">
        <v>80</v>
      </c>
      <c r="D5" s="32">
        <v>259372800.00000003</v>
      </c>
      <c r="E5" s="32"/>
      <c r="F5" s="33"/>
      <c r="G5" s="66"/>
      <c r="H5" s="33"/>
      <c r="I5" s="66"/>
      <c r="J5" s="33"/>
      <c r="K5" s="88"/>
      <c r="L5" s="77">
        <v>0</v>
      </c>
      <c r="M5" s="73">
        <v>0</v>
      </c>
      <c r="N5" s="106">
        <v>0</v>
      </c>
      <c r="O5" s="168">
        <v>0</v>
      </c>
      <c r="P5" s="171">
        <v>0</v>
      </c>
      <c r="Q5" s="176">
        <v>0</v>
      </c>
    </row>
    <row r="6" spans="1:17" s="4" customFormat="1" ht="15" customHeight="1">
      <c r="A6" s="43" t="s">
        <v>81</v>
      </c>
      <c r="B6" s="16" t="s">
        <v>10</v>
      </c>
      <c r="C6" s="18" t="s">
        <v>82</v>
      </c>
      <c r="D6" s="19"/>
      <c r="E6" s="34">
        <v>0.03</v>
      </c>
      <c r="F6" s="20">
        <v>7781184.0000000009</v>
      </c>
      <c r="G6" s="25">
        <v>0.8</v>
      </c>
      <c r="H6" s="35">
        <v>6224947.2000000011</v>
      </c>
      <c r="I6" s="25">
        <v>0</v>
      </c>
      <c r="J6" s="35">
        <v>0</v>
      </c>
      <c r="K6" s="89">
        <v>0.8</v>
      </c>
      <c r="L6" s="108">
        <v>0.8</v>
      </c>
      <c r="M6" s="109">
        <v>6224947.2000000011</v>
      </c>
      <c r="N6" s="110">
        <v>1556236.7999999998</v>
      </c>
      <c r="O6" s="168">
        <v>0</v>
      </c>
      <c r="P6" s="171">
        <v>0</v>
      </c>
      <c r="Q6" s="176">
        <v>0.8</v>
      </c>
    </row>
    <row r="7" spans="1:17" s="4" customFormat="1" ht="15" customHeight="1">
      <c r="A7" s="43" t="s">
        <v>81</v>
      </c>
      <c r="B7" s="16" t="s">
        <v>12</v>
      </c>
      <c r="C7" s="18" t="s">
        <v>83</v>
      </c>
      <c r="D7" s="19"/>
      <c r="E7" s="34"/>
      <c r="F7" s="20"/>
      <c r="G7" s="25">
        <v>0</v>
      </c>
      <c r="H7" s="35">
        <v>0</v>
      </c>
      <c r="I7" s="25">
        <v>0.2</v>
      </c>
      <c r="J7" s="35">
        <v>1556236.8000000003</v>
      </c>
      <c r="K7" s="89">
        <v>0.2</v>
      </c>
      <c r="L7" s="108">
        <v>0.2</v>
      </c>
      <c r="M7" s="109">
        <v>1556236.8000000003</v>
      </c>
      <c r="N7" s="110">
        <v>-1556236.8000000003</v>
      </c>
      <c r="O7" s="168">
        <v>0</v>
      </c>
      <c r="P7" s="171">
        <v>0</v>
      </c>
      <c r="Q7" s="176">
        <v>0.2</v>
      </c>
    </row>
    <row r="8" spans="1:17" s="4" customFormat="1" ht="15" customHeight="1">
      <c r="A8" s="43" t="s">
        <v>81</v>
      </c>
      <c r="B8" s="16" t="s">
        <v>21</v>
      </c>
      <c r="C8" s="18" t="s">
        <v>84</v>
      </c>
      <c r="D8" s="19"/>
      <c r="E8" s="34">
        <v>0.02</v>
      </c>
      <c r="F8" s="20">
        <v>5187456.0000000009</v>
      </c>
      <c r="G8" s="25">
        <v>0.8</v>
      </c>
      <c r="H8" s="35">
        <v>4149964.8000000007</v>
      </c>
      <c r="I8" s="25">
        <v>0</v>
      </c>
      <c r="J8" s="35">
        <v>0</v>
      </c>
      <c r="K8" s="89">
        <v>0.8</v>
      </c>
      <c r="L8" s="108">
        <v>0.8</v>
      </c>
      <c r="M8" s="109">
        <v>4149964.8000000007</v>
      </c>
      <c r="N8" s="110">
        <v>1037491.2000000002</v>
      </c>
      <c r="O8" s="168">
        <v>0</v>
      </c>
      <c r="P8" s="171">
        <v>0</v>
      </c>
      <c r="Q8" s="176">
        <v>0.8</v>
      </c>
    </row>
    <row r="9" spans="1:17" s="4" customFormat="1" ht="15" customHeight="1">
      <c r="A9" s="43" t="s">
        <v>81</v>
      </c>
      <c r="B9" s="16" t="s">
        <v>23</v>
      </c>
      <c r="C9" s="18" t="s">
        <v>85</v>
      </c>
      <c r="D9" s="19"/>
      <c r="E9" s="34"/>
      <c r="F9" s="20"/>
      <c r="G9" s="25">
        <v>0</v>
      </c>
      <c r="H9" s="35">
        <v>0</v>
      </c>
      <c r="I9" s="25">
        <v>0.2</v>
      </c>
      <c r="J9" s="35">
        <v>1037491.2000000002</v>
      </c>
      <c r="K9" s="89">
        <v>0.2</v>
      </c>
      <c r="L9" s="108">
        <v>0.2</v>
      </c>
      <c r="M9" s="109">
        <v>1037491.2000000002</v>
      </c>
      <c r="N9" s="110">
        <v>-1037491.2000000002</v>
      </c>
      <c r="O9" s="168">
        <v>0</v>
      </c>
      <c r="P9" s="171">
        <v>0</v>
      </c>
      <c r="Q9" s="176">
        <v>0.2</v>
      </c>
    </row>
    <row r="10" spans="1:17" s="4" customFormat="1" ht="15" customHeight="1">
      <c r="A10" s="43" t="s">
        <v>81</v>
      </c>
      <c r="B10" s="16" t="s">
        <v>25</v>
      </c>
      <c r="C10" s="18" t="s">
        <v>86</v>
      </c>
      <c r="D10" s="19"/>
      <c r="E10" s="34">
        <v>0.03</v>
      </c>
      <c r="F10" s="20">
        <v>7781184.0000000009</v>
      </c>
      <c r="G10" s="25">
        <v>0.5333</v>
      </c>
      <c r="H10" s="35">
        <v>4149705.4272000003</v>
      </c>
      <c r="I10" s="25">
        <v>0.26670000000000005</v>
      </c>
      <c r="J10" s="35">
        <v>2075241.7728000006</v>
      </c>
      <c r="K10" s="89">
        <v>0.8</v>
      </c>
      <c r="L10" s="108">
        <v>0.8</v>
      </c>
      <c r="M10" s="109">
        <v>6224947.2000000011</v>
      </c>
      <c r="N10" s="110">
        <v>1556236.7999999998</v>
      </c>
      <c r="O10" s="168">
        <v>0</v>
      </c>
      <c r="P10" s="171">
        <v>0</v>
      </c>
      <c r="Q10" s="176">
        <v>0.8</v>
      </c>
    </row>
    <row r="11" spans="1:17" s="4" customFormat="1" ht="15" customHeight="1">
      <c r="A11" s="43" t="s">
        <v>81</v>
      </c>
      <c r="B11" s="16" t="s">
        <v>27</v>
      </c>
      <c r="C11" s="18" t="s">
        <v>87</v>
      </c>
      <c r="D11" s="19"/>
      <c r="E11" s="34"/>
      <c r="F11" s="20"/>
      <c r="G11" s="25">
        <v>0</v>
      </c>
      <c r="H11" s="35">
        <v>0</v>
      </c>
      <c r="I11" s="25">
        <v>0.2</v>
      </c>
      <c r="J11" s="35">
        <v>1556236.8000000003</v>
      </c>
      <c r="K11" s="89">
        <v>0.2</v>
      </c>
      <c r="L11" s="108">
        <v>0.2</v>
      </c>
      <c r="M11" s="109">
        <v>1556236.8000000003</v>
      </c>
      <c r="N11" s="110">
        <v>-1556236.8000000003</v>
      </c>
      <c r="O11" s="168">
        <v>0</v>
      </c>
      <c r="P11" s="171">
        <v>0</v>
      </c>
      <c r="Q11" s="176">
        <v>0.2</v>
      </c>
    </row>
    <row r="12" spans="1:17" s="4" customFormat="1" ht="15" customHeight="1">
      <c r="A12" s="43" t="s">
        <v>81</v>
      </c>
      <c r="B12" s="16" t="s">
        <v>29</v>
      </c>
      <c r="C12" s="18" t="s">
        <v>88</v>
      </c>
      <c r="D12" s="19"/>
      <c r="E12" s="34">
        <v>0.03</v>
      </c>
      <c r="F12" s="20">
        <v>7781184.0000000009</v>
      </c>
      <c r="G12" s="25">
        <v>0</v>
      </c>
      <c r="H12" s="35">
        <v>0</v>
      </c>
      <c r="I12" s="25">
        <v>0.53400000000000003</v>
      </c>
      <c r="J12" s="35">
        <v>4155152.2560000005</v>
      </c>
      <c r="K12" s="89">
        <v>0.8</v>
      </c>
      <c r="L12" s="108">
        <v>0.8</v>
      </c>
      <c r="M12" s="109">
        <v>6224947.2000000011</v>
      </c>
      <c r="N12" s="110">
        <v>1556236.7999999998</v>
      </c>
      <c r="O12" s="168">
        <v>0.26600000000000001</v>
      </c>
      <c r="P12" s="171">
        <v>2069794.9440000004</v>
      </c>
      <c r="Q12" s="176">
        <v>0.8</v>
      </c>
    </row>
    <row r="13" spans="1:17" s="4" customFormat="1" ht="15" customHeight="1">
      <c r="A13" s="43" t="s">
        <v>81</v>
      </c>
      <c r="B13" s="16" t="s">
        <v>31</v>
      </c>
      <c r="C13" s="18" t="s">
        <v>89</v>
      </c>
      <c r="D13" s="19"/>
      <c r="E13" s="34"/>
      <c r="F13" s="20"/>
      <c r="G13" s="25">
        <v>0</v>
      </c>
      <c r="H13" s="35">
        <v>0</v>
      </c>
      <c r="I13" s="25">
        <v>0.06</v>
      </c>
      <c r="J13" s="35">
        <v>466871.04000000004</v>
      </c>
      <c r="K13" s="89">
        <v>0.2</v>
      </c>
      <c r="L13" s="108">
        <v>0.2</v>
      </c>
      <c r="M13" s="109">
        <v>1556236.8000000003</v>
      </c>
      <c r="N13" s="110">
        <v>-1556236.8000000003</v>
      </c>
      <c r="O13" s="168">
        <v>0.14000000000000001</v>
      </c>
      <c r="P13" s="171">
        <v>1089365.7600000002</v>
      </c>
      <c r="Q13" s="176">
        <v>0.2</v>
      </c>
    </row>
    <row r="14" spans="1:17" s="4" customFormat="1" ht="15" customHeight="1">
      <c r="A14" s="43" t="s">
        <v>81</v>
      </c>
      <c r="B14" s="16" t="s">
        <v>33</v>
      </c>
      <c r="C14" s="18" t="s">
        <v>90</v>
      </c>
      <c r="D14" s="19"/>
      <c r="E14" s="34">
        <v>0.1</v>
      </c>
      <c r="F14" s="20">
        <v>25937280.000000004</v>
      </c>
      <c r="G14" s="25">
        <v>0.25</v>
      </c>
      <c r="H14" s="35">
        <v>6484320.0000000009</v>
      </c>
      <c r="I14" s="25">
        <v>2.0000000000000018E-2</v>
      </c>
      <c r="J14" s="35">
        <v>518745.60000000056</v>
      </c>
      <c r="K14" s="89">
        <v>0.8</v>
      </c>
      <c r="L14" s="108">
        <v>0.8</v>
      </c>
      <c r="M14" s="109">
        <v>20749824.000000004</v>
      </c>
      <c r="N14" s="110">
        <v>5187456</v>
      </c>
      <c r="O14" s="168">
        <v>0.53</v>
      </c>
      <c r="P14" s="171">
        <v>13746758.400000002</v>
      </c>
      <c r="Q14" s="176">
        <v>0.8</v>
      </c>
    </row>
    <row r="15" spans="1:17" s="4" customFormat="1" ht="15" customHeight="1">
      <c r="A15" s="43" t="s">
        <v>81</v>
      </c>
      <c r="B15" s="16" t="s">
        <v>35</v>
      </c>
      <c r="C15" s="18" t="s">
        <v>91</v>
      </c>
      <c r="D15" s="19"/>
      <c r="E15" s="34"/>
      <c r="F15" s="20"/>
      <c r="G15" s="25">
        <v>0</v>
      </c>
      <c r="H15" s="35"/>
      <c r="I15" s="25">
        <v>0.06</v>
      </c>
      <c r="J15" s="35">
        <v>1556236.8000000003</v>
      </c>
      <c r="K15" s="89">
        <v>0.2</v>
      </c>
      <c r="L15" s="108">
        <v>0.2</v>
      </c>
      <c r="M15" s="109">
        <v>5187456.0000000009</v>
      </c>
      <c r="N15" s="110">
        <v>-5187456.0000000009</v>
      </c>
      <c r="O15" s="168">
        <v>0.14019999999999999</v>
      </c>
      <c r="P15" s="171">
        <v>3636406.6560000004</v>
      </c>
      <c r="Q15" s="176">
        <v>0.20019999999999999</v>
      </c>
    </row>
    <row r="16" spans="1:17" s="4" customFormat="1" ht="15" customHeight="1">
      <c r="A16" s="43" t="s">
        <v>81</v>
      </c>
      <c r="B16" s="16" t="s">
        <v>37</v>
      </c>
      <c r="C16" s="18" t="s">
        <v>92</v>
      </c>
      <c r="D16" s="19"/>
      <c r="E16" s="34">
        <v>0.04</v>
      </c>
      <c r="F16" s="20">
        <v>10374912.000000002</v>
      </c>
      <c r="G16" s="25">
        <v>0</v>
      </c>
      <c r="H16" s="35">
        <v>0</v>
      </c>
      <c r="I16" s="25">
        <v>0.48400000000000004</v>
      </c>
      <c r="J16" s="35">
        <v>5021457.4080000017</v>
      </c>
      <c r="K16" s="89">
        <v>0.8</v>
      </c>
      <c r="L16" s="108">
        <v>0.8</v>
      </c>
      <c r="M16" s="109">
        <v>8299929.6000000024</v>
      </c>
      <c r="N16" s="110">
        <v>2074982.3999999994</v>
      </c>
      <c r="O16" s="168">
        <v>0.316</v>
      </c>
      <c r="P16" s="171">
        <v>3278472.1920000007</v>
      </c>
      <c r="Q16" s="176">
        <v>0.8</v>
      </c>
    </row>
    <row r="17" spans="1:17" s="4" customFormat="1" ht="15" customHeight="1">
      <c r="A17" s="43" t="s">
        <v>81</v>
      </c>
      <c r="B17" s="16" t="s">
        <v>39</v>
      </c>
      <c r="C17" s="18" t="s">
        <v>93</v>
      </c>
      <c r="D17" s="19"/>
      <c r="E17" s="34"/>
      <c r="F17" s="20">
        <v>0</v>
      </c>
      <c r="G17" s="25">
        <v>0</v>
      </c>
      <c r="H17" s="35">
        <v>0</v>
      </c>
      <c r="I17" s="25">
        <v>0.06</v>
      </c>
      <c r="J17" s="35">
        <v>622494.72000000009</v>
      </c>
      <c r="K17" s="89">
        <v>0.2</v>
      </c>
      <c r="L17" s="108">
        <v>0.19999999999999998</v>
      </c>
      <c r="M17" s="109">
        <v>2074982.4000000004</v>
      </c>
      <c r="N17" s="110">
        <v>-2074982.4000000004</v>
      </c>
      <c r="O17" s="168">
        <v>0.13999999999999999</v>
      </c>
      <c r="P17" s="171">
        <v>1452487.6800000002</v>
      </c>
      <c r="Q17" s="176">
        <v>0.19999999999999998</v>
      </c>
    </row>
    <row r="18" spans="1:17" s="4" customFormat="1" ht="15" customHeight="1">
      <c r="A18" s="43" t="s">
        <v>81</v>
      </c>
      <c r="B18" s="16" t="s">
        <v>41</v>
      </c>
      <c r="C18" s="18" t="s">
        <v>94</v>
      </c>
      <c r="D18" s="19"/>
      <c r="E18" s="34">
        <v>0.04</v>
      </c>
      <c r="F18" s="20">
        <v>10374912.000000002</v>
      </c>
      <c r="G18" s="25">
        <v>0</v>
      </c>
      <c r="H18" s="35">
        <v>0</v>
      </c>
      <c r="I18" s="25">
        <v>0.8</v>
      </c>
      <c r="J18" s="35">
        <v>8299929.6000000015</v>
      </c>
      <c r="K18" s="89">
        <v>0.8</v>
      </c>
      <c r="L18" s="108">
        <v>0.8</v>
      </c>
      <c r="M18" s="109">
        <v>8299929.6000000015</v>
      </c>
      <c r="N18" s="110">
        <v>2074982.4000000004</v>
      </c>
      <c r="O18" s="168">
        <v>0</v>
      </c>
      <c r="P18" s="171">
        <v>0</v>
      </c>
      <c r="Q18" s="176">
        <v>0.8</v>
      </c>
    </row>
    <row r="19" spans="1:17" s="4" customFormat="1" ht="15" customHeight="1">
      <c r="A19" s="43" t="s">
        <v>81</v>
      </c>
      <c r="B19" s="16" t="s">
        <v>43</v>
      </c>
      <c r="C19" s="18" t="s">
        <v>95</v>
      </c>
      <c r="D19" s="19"/>
      <c r="E19" s="34"/>
      <c r="F19" s="20">
        <v>0</v>
      </c>
      <c r="G19" s="25">
        <v>0</v>
      </c>
      <c r="H19" s="35">
        <v>0</v>
      </c>
      <c r="I19" s="25">
        <v>0.2</v>
      </c>
      <c r="J19" s="35">
        <v>2074982.4000000004</v>
      </c>
      <c r="K19" s="89">
        <v>0.2</v>
      </c>
      <c r="L19" s="108">
        <v>0.2</v>
      </c>
      <c r="M19" s="109">
        <v>2074982.4000000004</v>
      </c>
      <c r="N19" s="110">
        <v>-2074982.4000000004</v>
      </c>
      <c r="O19" s="168">
        <v>0</v>
      </c>
      <c r="P19" s="171">
        <v>0</v>
      </c>
      <c r="Q19" s="176">
        <v>0.2</v>
      </c>
    </row>
    <row r="20" spans="1:17" s="4" customFormat="1" ht="15" customHeight="1">
      <c r="A20" s="43" t="s">
        <v>81</v>
      </c>
      <c r="B20" s="16" t="s">
        <v>45</v>
      </c>
      <c r="C20" s="18" t="s">
        <v>96</v>
      </c>
      <c r="D20" s="19"/>
      <c r="E20" s="34">
        <v>0.04</v>
      </c>
      <c r="F20" s="20">
        <v>10374912.000000002</v>
      </c>
      <c r="G20" s="25">
        <v>0</v>
      </c>
      <c r="H20" s="35">
        <v>0</v>
      </c>
      <c r="I20" s="25">
        <v>0.4</v>
      </c>
      <c r="J20" s="35">
        <v>4149964.8000000007</v>
      </c>
      <c r="K20" s="89">
        <v>0.8</v>
      </c>
      <c r="L20" s="108">
        <v>0.8</v>
      </c>
      <c r="M20" s="109">
        <v>8299929.6000000015</v>
      </c>
      <c r="N20" s="110">
        <v>2074982.4000000004</v>
      </c>
      <c r="O20" s="168">
        <v>0.4</v>
      </c>
      <c r="P20" s="171">
        <v>4149964.8000000007</v>
      </c>
      <c r="Q20" s="176">
        <v>0.8</v>
      </c>
    </row>
    <row r="21" spans="1:17" s="4" customFormat="1" ht="15" customHeight="1">
      <c r="A21" s="43" t="s">
        <v>81</v>
      </c>
      <c r="B21" s="16" t="s">
        <v>47</v>
      </c>
      <c r="C21" s="18" t="s">
        <v>97</v>
      </c>
      <c r="D21" s="19"/>
      <c r="E21" s="34"/>
      <c r="F21" s="20"/>
      <c r="G21" s="25">
        <v>0</v>
      </c>
      <c r="H21" s="35">
        <v>0</v>
      </c>
      <c r="I21" s="25">
        <v>0.1</v>
      </c>
      <c r="J21" s="35">
        <v>1037491.2000000002</v>
      </c>
      <c r="K21" s="89">
        <v>0.2</v>
      </c>
      <c r="L21" s="108">
        <v>0.2</v>
      </c>
      <c r="M21" s="109">
        <v>2074982.4000000004</v>
      </c>
      <c r="N21" s="110">
        <v>-2074982.4000000004</v>
      </c>
      <c r="O21" s="168">
        <v>0.1</v>
      </c>
      <c r="P21" s="171">
        <v>1037491.2000000002</v>
      </c>
      <c r="Q21" s="176">
        <v>0.2</v>
      </c>
    </row>
    <row r="22" spans="1:17" s="4" customFormat="1" ht="15" customHeight="1">
      <c r="A22" s="43" t="s">
        <v>81</v>
      </c>
      <c r="B22" s="16" t="s">
        <v>49</v>
      </c>
      <c r="C22" s="18" t="s">
        <v>98</v>
      </c>
      <c r="D22" s="19"/>
      <c r="E22" s="34">
        <v>0.04</v>
      </c>
      <c r="F22" s="20">
        <v>10374912.000000002</v>
      </c>
      <c r="G22" s="25">
        <v>0</v>
      </c>
      <c r="H22" s="35">
        <v>0</v>
      </c>
      <c r="I22" s="25">
        <v>0</v>
      </c>
      <c r="J22" s="35">
        <v>0</v>
      </c>
      <c r="K22" s="89">
        <v>0.8</v>
      </c>
      <c r="L22" s="108">
        <v>0.8</v>
      </c>
      <c r="M22" s="109">
        <v>8299929.6000000015</v>
      </c>
      <c r="N22" s="110">
        <v>2074982.4000000004</v>
      </c>
      <c r="O22" s="168">
        <v>0.8</v>
      </c>
      <c r="P22" s="171">
        <v>8299929.6000000015</v>
      </c>
      <c r="Q22" s="176">
        <v>0.8</v>
      </c>
    </row>
    <row r="23" spans="1:17" s="4" customFormat="1" ht="15" customHeight="1">
      <c r="A23" s="43" t="s">
        <v>81</v>
      </c>
      <c r="B23" s="16" t="s">
        <v>51</v>
      </c>
      <c r="C23" s="18" t="s">
        <v>99</v>
      </c>
      <c r="D23" s="19"/>
      <c r="E23" s="34"/>
      <c r="F23" s="20"/>
      <c r="G23" s="25">
        <v>0</v>
      </c>
      <c r="H23" s="35">
        <v>0</v>
      </c>
      <c r="I23" s="25">
        <v>0</v>
      </c>
      <c r="J23" s="35">
        <v>0</v>
      </c>
      <c r="K23" s="89">
        <v>0.2</v>
      </c>
      <c r="L23" s="108">
        <v>0.2</v>
      </c>
      <c r="M23" s="109">
        <v>2074982.4000000004</v>
      </c>
      <c r="N23" s="110">
        <v>-2074982.4000000004</v>
      </c>
      <c r="O23" s="168">
        <v>0.1</v>
      </c>
      <c r="P23" s="171">
        <v>1037491.2000000002</v>
      </c>
      <c r="Q23" s="176">
        <v>0.1</v>
      </c>
    </row>
    <row r="24" spans="1:17" s="4" customFormat="1" ht="15" customHeight="1">
      <c r="A24" s="43" t="s">
        <v>81</v>
      </c>
      <c r="B24" s="16" t="s">
        <v>53</v>
      </c>
      <c r="C24" s="18" t="s">
        <v>100</v>
      </c>
      <c r="D24" s="19"/>
      <c r="E24" s="34">
        <v>0.02</v>
      </c>
      <c r="F24" s="20">
        <v>5187456.0000000009</v>
      </c>
      <c r="G24" s="25">
        <v>0</v>
      </c>
      <c r="H24" s="35">
        <v>0</v>
      </c>
      <c r="I24" s="25">
        <v>0</v>
      </c>
      <c r="J24" s="35">
        <v>0</v>
      </c>
      <c r="K24" s="89">
        <v>0.8</v>
      </c>
      <c r="L24" s="108">
        <v>0.8</v>
      </c>
      <c r="M24" s="109">
        <v>4149964.8000000007</v>
      </c>
      <c r="N24" s="110">
        <v>1037491.2000000002</v>
      </c>
      <c r="O24" s="168">
        <v>0.8</v>
      </c>
      <c r="P24" s="171">
        <v>4149964.8000000007</v>
      </c>
      <c r="Q24" s="176">
        <v>0.8</v>
      </c>
    </row>
    <row r="25" spans="1:17" s="4" customFormat="1" ht="15" customHeight="1">
      <c r="A25" s="43" t="s">
        <v>81</v>
      </c>
      <c r="B25" s="16" t="s">
        <v>55</v>
      </c>
      <c r="C25" s="18" t="s">
        <v>101</v>
      </c>
      <c r="D25" s="19"/>
      <c r="E25" s="34"/>
      <c r="F25" s="20"/>
      <c r="G25" s="25">
        <v>0</v>
      </c>
      <c r="H25" s="35">
        <v>0</v>
      </c>
      <c r="I25" s="25">
        <v>0</v>
      </c>
      <c r="J25" s="35">
        <v>0</v>
      </c>
      <c r="K25" s="89">
        <v>0.2</v>
      </c>
      <c r="L25" s="108">
        <v>0.2</v>
      </c>
      <c r="M25" s="109">
        <v>1037491.2000000002</v>
      </c>
      <c r="N25" s="110">
        <v>-1037491.2000000002</v>
      </c>
      <c r="O25" s="168">
        <v>0</v>
      </c>
      <c r="P25" s="171">
        <v>0</v>
      </c>
      <c r="Q25" s="176">
        <v>0</v>
      </c>
    </row>
    <row r="26" spans="1:17" s="4" customFormat="1" ht="15" customHeight="1">
      <c r="A26" s="43" t="s">
        <v>81</v>
      </c>
      <c r="B26" s="16" t="s">
        <v>57</v>
      </c>
      <c r="C26" s="18" t="s">
        <v>102</v>
      </c>
      <c r="D26" s="19"/>
      <c r="E26" s="34">
        <v>0.02</v>
      </c>
      <c r="F26" s="20">
        <v>5187456.0000000009</v>
      </c>
      <c r="G26" s="25">
        <v>0</v>
      </c>
      <c r="H26" s="35">
        <v>0</v>
      </c>
      <c r="I26" s="25">
        <v>0</v>
      </c>
      <c r="J26" s="35">
        <v>0</v>
      </c>
      <c r="K26" s="89">
        <v>0.8</v>
      </c>
      <c r="L26" s="108">
        <v>0.8</v>
      </c>
      <c r="M26" s="109">
        <v>4149964.8000000007</v>
      </c>
      <c r="N26" s="110">
        <v>1037491.2000000002</v>
      </c>
      <c r="O26" s="168">
        <v>0.8</v>
      </c>
      <c r="P26" s="171">
        <v>4149964.8000000007</v>
      </c>
      <c r="Q26" s="176">
        <v>0.8</v>
      </c>
    </row>
    <row r="27" spans="1:17" s="4" customFormat="1" ht="15" customHeight="1">
      <c r="A27" s="43" t="s">
        <v>81</v>
      </c>
      <c r="B27" s="16" t="s">
        <v>59</v>
      </c>
      <c r="C27" s="18" t="s">
        <v>103</v>
      </c>
      <c r="D27" s="19"/>
      <c r="E27" s="34"/>
      <c r="F27" s="20"/>
      <c r="G27" s="25">
        <v>0</v>
      </c>
      <c r="H27" s="35">
        <v>0</v>
      </c>
      <c r="I27" s="25">
        <v>0</v>
      </c>
      <c r="J27" s="35">
        <v>0</v>
      </c>
      <c r="K27" s="89">
        <v>0.2</v>
      </c>
      <c r="L27" s="108">
        <v>0.2</v>
      </c>
      <c r="M27" s="109">
        <v>1037491.2000000002</v>
      </c>
      <c r="N27" s="110">
        <v>-1037491.2000000002</v>
      </c>
      <c r="O27" s="168">
        <v>0</v>
      </c>
      <c r="P27" s="171">
        <v>0</v>
      </c>
      <c r="Q27" s="176">
        <v>0</v>
      </c>
    </row>
    <row r="28" spans="1:17" s="4" customFormat="1" ht="35.25" customHeight="1">
      <c r="A28" s="43" t="s">
        <v>81</v>
      </c>
      <c r="B28" s="16" t="s">
        <v>61</v>
      </c>
      <c r="C28" s="18" t="s">
        <v>104</v>
      </c>
      <c r="D28" s="19"/>
      <c r="E28" s="34">
        <v>0.02</v>
      </c>
      <c r="F28" s="20">
        <v>5187456.0000000009</v>
      </c>
      <c r="G28" s="25">
        <v>0</v>
      </c>
      <c r="H28" s="35">
        <v>0</v>
      </c>
      <c r="I28" s="25">
        <v>0</v>
      </c>
      <c r="J28" s="35">
        <v>0</v>
      </c>
      <c r="K28" s="89">
        <v>0.8</v>
      </c>
      <c r="L28" s="108">
        <v>0.8</v>
      </c>
      <c r="M28" s="109">
        <v>4149964.8000000007</v>
      </c>
      <c r="N28" s="110">
        <v>1037491.2000000002</v>
      </c>
      <c r="O28" s="168">
        <v>0</v>
      </c>
      <c r="P28" s="171">
        <v>0</v>
      </c>
      <c r="Q28" s="176">
        <v>0</v>
      </c>
    </row>
    <row r="29" spans="1:17" s="4" customFormat="1" ht="15" customHeight="1">
      <c r="A29" s="43" t="s">
        <v>81</v>
      </c>
      <c r="B29" s="16" t="s">
        <v>63</v>
      </c>
      <c r="C29" s="18" t="s">
        <v>105</v>
      </c>
      <c r="D29" s="19"/>
      <c r="E29" s="34"/>
      <c r="F29" s="20"/>
      <c r="G29" s="25">
        <v>0</v>
      </c>
      <c r="H29" s="35">
        <v>0</v>
      </c>
      <c r="I29" s="25">
        <v>0</v>
      </c>
      <c r="J29" s="35">
        <v>0</v>
      </c>
      <c r="K29" s="89">
        <v>0.2</v>
      </c>
      <c r="L29" s="108">
        <v>0.2</v>
      </c>
      <c r="M29" s="109">
        <v>1037491.2000000002</v>
      </c>
      <c r="N29" s="110">
        <v>-1037491.2000000002</v>
      </c>
      <c r="O29" s="168">
        <v>0</v>
      </c>
      <c r="P29" s="171">
        <v>0</v>
      </c>
      <c r="Q29" s="176">
        <v>0</v>
      </c>
    </row>
    <row r="30" spans="1:17" s="4" customFormat="1" ht="15" customHeight="1">
      <c r="A30" s="43" t="s">
        <v>81</v>
      </c>
      <c r="B30" s="16" t="s">
        <v>65</v>
      </c>
      <c r="C30" s="18" t="s">
        <v>106</v>
      </c>
      <c r="D30" s="19"/>
      <c r="E30" s="34">
        <v>0.02</v>
      </c>
      <c r="F30" s="20">
        <v>5187456.0000000009</v>
      </c>
      <c r="G30" s="25">
        <v>0</v>
      </c>
      <c r="H30" s="35">
        <v>0</v>
      </c>
      <c r="I30" s="25">
        <v>0</v>
      </c>
      <c r="J30" s="35">
        <v>0</v>
      </c>
      <c r="K30" s="89">
        <v>0.8</v>
      </c>
      <c r="L30" s="108">
        <v>0.8</v>
      </c>
      <c r="M30" s="109">
        <v>4149964.8000000007</v>
      </c>
      <c r="N30" s="110">
        <v>1037491.2000000002</v>
      </c>
      <c r="O30" s="168">
        <v>0.8</v>
      </c>
      <c r="P30" s="171">
        <v>4149964.8000000007</v>
      </c>
      <c r="Q30" s="176">
        <v>0.8</v>
      </c>
    </row>
    <row r="31" spans="1:17" s="4" customFormat="1" ht="15" customHeight="1">
      <c r="A31" s="43" t="s">
        <v>81</v>
      </c>
      <c r="B31" s="16" t="s">
        <v>67</v>
      </c>
      <c r="C31" s="18" t="s">
        <v>107</v>
      </c>
      <c r="D31" s="19"/>
      <c r="E31" s="34"/>
      <c r="F31" s="20"/>
      <c r="G31" s="25">
        <v>0</v>
      </c>
      <c r="H31" s="35">
        <v>0</v>
      </c>
      <c r="I31" s="25">
        <v>0</v>
      </c>
      <c r="J31" s="35"/>
      <c r="K31" s="89">
        <v>0.2</v>
      </c>
      <c r="L31" s="108">
        <v>0.2</v>
      </c>
      <c r="M31" s="109">
        <v>1037491.2000000002</v>
      </c>
      <c r="N31" s="110">
        <v>-1037491.2000000002</v>
      </c>
      <c r="O31" s="168">
        <v>0.08</v>
      </c>
      <c r="P31" s="171">
        <v>414996.4800000001</v>
      </c>
      <c r="Q31" s="176">
        <v>0.08</v>
      </c>
    </row>
    <row r="32" spans="1:17" s="4" customFormat="1" ht="15" customHeight="1">
      <c r="A32" s="43" t="s">
        <v>81</v>
      </c>
      <c r="B32" s="16" t="s">
        <v>69</v>
      </c>
      <c r="C32" s="18" t="s">
        <v>329</v>
      </c>
      <c r="D32" s="19"/>
      <c r="E32" s="34">
        <v>0.02</v>
      </c>
      <c r="F32" s="20">
        <v>5187456.0000000009</v>
      </c>
      <c r="G32" s="25">
        <v>0</v>
      </c>
      <c r="H32" s="35">
        <v>0</v>
      </c>
      <c r="I32" s="25">
        <v>0</v>
      </c>
      <c r="J32" s="35">
        <v>0</v>
      </c>
      <c r="K32" s="89">
        <v>0.8</v>
      </c>
      <c r="L32" s="108">
        <v>0.8</v>
      </c>
      <c r="M32" s="109">
        <v>4149964.8000000007</v>
      </c>
      <c r="N32" s="110">
        <v>1037491.2000000002</v>
      </c>
      <c r="O32" s="168">
        <v>0.4</v>
      </c>
      <c r="P32" s="171">
        <v>2074982.4000000004</v>
      </c>
      <c r="Q32" s="176">
        <v>0.4</v>
      </c>
    </row>
    <row r="33" spans="1:17" s="4" customFormat="1" ht="15" customHeight="1">
      <c r="A33" s="43" t="s">
        <v>81</v>
      </c>
      <c r="B33" s="16" t="s">
        <v>71</v>
      </c>
      <c r="C33" s="18" t="s">
        <v>359</v>
      </c>
      <c r="D33" s="19"/>
      <c r="E33" s="34"/>
      <c r="F33" s="20"/>
      <c r="G33" s="25">
        <v>0</v>
      </c>
      <c r="H33" s="35">
        <v>0</v>
      </c>
      <c r="I33" s="25">
        <v>0</v>
      </c>
      <c r="J33" s="35"/>
      <c r="K33" s="89">
        <v>0.2</v>
      </c>
      <c r="L33" s="108">
        <v>0.2</v>
      </c>
      <c r="M33" s="109">
        <v>1037491.2000000002</v>
      </c>
      <c r="N33" s="110">
        <v>-1037491.2000000002</v>
      </c>
      <c r="O33" s="168">
        <v>0.1</v>
      </c>
      <c r="P33" s="171">
        <v>518745.60000000009</v>
      </c>
      <c r="Q33" s="176">
        <v>0.1</v>
      </c>
    </row>
    <row r="34" spans="1:17" s="4" customFormat="1" ht="15" customHeight="1">
      <c r="A34" s="43" t="s">
        <v>81</v>
      </c>
      <c r="B34" s="16" t="s">
        <v>73</v>
      </c>
      <c r="C34" s="18" t="s">
        <v>108</v>
      </c>
      <c r="D34" s="19"/>
      <c r="E34" s="34">
        <v>0.02</v>
      </c>
      <c r="F34" s="20">
        <v>5187456.0000000009</v>
      </c>
      <c r="G34" s="25">
        <v>0</v>
      </c>
      <c r="H34" s="35">
        <v>0</v>
      </c>
      <c r="I34" s="25">
        <v>0</v>
      </c>
      <c r="J34" s="35">
        <v>0</v>
      </c>
      <c r="K34" s="89">
        <v>0.8</v>
      </c>
      <c r="L34" s="108">
        <v>0.8</v>
      </c>
      <c r="M34" s="109">
        <v>4149964.8000000007</v>
      </c>
      <c r="N34" s="110">
        <v>1037491.2000000002</v>
      </c>
      <c r="O34" s="168">
        <v>0.8</v>
      </c>
      <c r="P34" s="171">
        <v>4149964.8000000007</v>
      </c>
      <c r="Q34" s="176">
        <v>0.8</v>
      </c>
    </row>
    <row r="35" spans="1:17" s="4" customFormat="1" ht="15" customHeight="1">
      <c r="A35" s="43" t="s">
        <v>81</v>
      </c>
      <c r="B35" s="16" t="s">
        <v>75</v>
      </c>
      <c r="C35" s="18" t="s">
        <v>109</v>
      </c>
      <c r="D35" s="19"/>
      <c r="E35" s="34"/>
      <c r="F35" s="20"/>
      <c r="G35" s="25">
        <v>0</v>
      </c>
      <c r="H35" s="35">
        <v>0</v>
      </c>
      <c r="I35" s="25">
        <v>0</v>
      </c>
      <c r="J35" s="35">
        <v>0</v>
      </c>
      <c r="K35" s="89">
        <v>0.2</v>
      </c>
      <c r="L35" s="108">
        <v>0.2</v>
      </c>
      <c r="M35" s="109">
        <v>1037491.2000000003</v>
      </c>
      <c r="N35" s="110">
        <v>-1037491.2000000003</v>
      </c>
      <c r="O35" s="168">
        <v>0.05</v>
      </c>
      <c r="P35" s="171">
        <v>259372.80000000005</v>
      </c>
      <c r="Q35" s="176">
        <v>0.05</v>
      </c>
    </row>
    <row r="36" spans="1:17" s="4" customFormat="1" ht="15" customHeight="1">
      <c r="A36" s="43" t="s">
        <v>81</v>
      </c>
      <c r="B36" s="16" t="s">
        <v>77</v>
      </c>
      <c r="C36" s="18" t="s">
        <v>110</v>
      </c>
      <c r="D36" s="19"/>
      <c r="E36" s="34">
        <v>0.02</v>
      </c>
      <c r="F36" s="20">
        <v>5187456.0000000009</v>
      </c>
      <c r="G36" s="25">
        <v>0</v>
      </c>
      <c r="H36" s="35">
        <v>0</v>
      </c>
      <c r="I36" s="25">
        <v>0</v>
      </c>
      <c r="J36" s="35">
        <v>0</v>
      </c>
      <c r="K36" s="89">
        <v>0.8</v>
      </c>
      <c r="L36" s="108">
        <v>0.8</v>
      </c>
      <c r="M36" s="109">
        <v>4149964.8000000007</v>
      </c>
      <c r="N36" s="110">
        <v>1037491.2000000002</v>
      </c>
      <c r="O36" s="168">
        <v>0.8</v>
      </c>
      <c r="P36" s="171">
        <v>4149964.8000000007</v>
      </c>
      <c r="Q36" s="175">
        <v>0.8</v>
      </c>
    </row>
    <row r="37" spans="1:17" s="4" customFormat="1" ht="15" customHeight="1">
      <c r="A37" s="43" t="s">
        <v>81</v>
      </c>
      <c r="B37" s="16" t="s">
        <v>111</v>
      </c>
      <c r="C37" s="18" t="s">
        <v>112</v>
      </c>
      <c r="D37" s="19"/>
      <c r="E37" s="34"/>
      <c r="F37" s="20"/>
      <c r="G37" s="25">
        <v>0</v>
      </c>
      <c r="H37" s="35">
        <v>0</v>
      </c>
      <c r="I37" s="25">
        <v>0</v>
      </c>
      <c r="J37" s="35">
        <v>0</v>
      </c>
      <c r="K37" s="89">
        <v>0.2</v>
      </c>
      <c r="L37" s="108">
        <v>0.2</v>
      </c>
      <c r="M37" s="109">
        <v>1037491.2000000002</v>
      </c>
      <c r="N37" s="110">
        <v>-1037491.2000000002</v>
      </c>
      <c r="O37" s="168">
        <v>0.05</v>
      </c>
      <c r="P37" s="171">
        <v>259372.80000000005</v>
      </c>
      <c r="Q37" s="38">
        <v>0.05</v>
      </c>
    </row>
    <row r="38" spans="1:17" s="4" customFormat="1" ht="15" customHeight="1">
      <c r="A38" s="43" t="s">
        <v>81</v>
      </c>
      <c r="B38" s="16" t="s">
        <v>113</v>
      </c>
      <c r="C38" s="18" t="s">
        <v>114</v>
      </c>
      <c r="D38" s="19"/>
      <c r="E38" s="34">
        <v>0.02</v>
      </c>
      <c r="F38" s="20">
        <v>5187456.0000000009</v>
      </c>
      <c r="G38" s="25">
        <v>0</v>
      </c>
      <c r="H38" s="35">
        <v>0</v>
      </c>
      <c r="I38" s="25">
        <v>0</v>
      </c>
      <c r="J38" s="35">
        <v>0</v>
      </c>
      <c r="K38" s="89">
        <v>0.8</v>
      </c>
      <c r="L38" s="108">
        <v>0.8</v>
      </c>
      <c r="M38" s="109">
        <v>4149964.8000000007</v>
      </c>
      <c r="N38" s="110">
        <v>1037491.2000000002</v>
      </c>
      <c r="O38" s="168">
        <v>0.8</v>
      </c>
      <c r="P38" s="171">
        <v>4149964.8000000007</v>
      </c>
      <c r="Q38" s="176">
        <v>0.8</v>
      </c>
    </row>
    <row r="39" spans="1:17" s="4" customFormat="1" ht="15" customHeight="1">
      <c r="A39" s="43" t="s">
        <v>81</v>
      </c>
      <c r="B39" s="16" t="s">
        <v>115</v>
      </c>
      <c r="C39" s="18" t="s">
        <v>116</v>
      </c>
      <c r="D39" s="19"/>
      <c r="E39" s="34"/>
      <c r="F39" s="20"/>
      <c r="G39" s="25">
        <v>0</v>
      </c>
      <c r="H39" s="35">
        <v>0</v>
      </c>
      <c r="I39" s="25">
        <v>0</v>
      </c>
      <c r="J39" s="35">
        <v>0</v>
      </c>
      <c r="K39" s="89">
        <v>0.2</v>
      </c>
      <c r="L39" s="108">
        <v>0.2</v>
      </c>
      <c r="M39" s="109">
        <v>1037491.2000000002</v>
      </c>
      <c r="N39" s="110">
        <v>-1037491.2000000002</v>
      </c>
      <c r="O39" s="168">
        <v>0</v>
      </c>
      <c r="P39" s="171">
        <v>0</v>
      </c>
      <c r="Q39" s="176">
        <v>0</v>
      </c>
    </row>
    <row r="40" spans="1:17" s="4" customFormat="1" ht="15" customHeight="1">
      <c r="A40" s="43" t="s">
        <v>81</v>
      </c>
      <c r="B40" s="16" t="s">
        <v>117</v>
      </c>
      <c r="C40" s="18" t="s">
        <v>118</v>
      </c>
      <c r="D40" s="19"/>
      <c r="E40" s="34">
        <v>0.02</v>
      </c>
      <c r="F40" s="20">
        <v>5187456.0000000009</v>
      </c>
      <c r="G40" s="25">
        <v>0</v>
      </c>
      <c r="H40" s="35">
        <v>0</v>
      </c>
      <c r="I40" s="25">
        <v>0</v>
      </c>
      <c r="J40" s="35">
        <v>0</v>
      </c>
      <c r="K40" s="89">
        <v>0.8</v>
      </c>
      <c r="L40" s="108">
        <v>0.8</v>
      </c>
      <c r="M40" s="109">
        <v>4149964.8000000007</v>
      </c>
      <c r="N40" s="110">
        <v>1037491.2000000002</v>
      </c>
      <c r="O40" s="168">
        <v>0.8</v>
      </c>
      <c r="P40" s="171">
        <v>4149964.8000000007</v>
      </c>
      <c r="Q40" s="176">
        <v>0.8</v>
      </c>
    </row>
    <row r="41" spans="1:17" s="4" customFormat="1" ht="15" customHeight="1">
      <c r="A41" s="43" t="s">
        <v>81</v>
      </c>
      <c r="B41" s="16" t="s">
        <v>119</v>
      </c>
      <c r="C41" s="18" t="s">
        <v>120</v>
      </c>
      <c r="D41" s="19"/>
      <c r="E41" s="34"/>
      <c r="F41" s="20"/>
      <c r="G41" s="25">
        <v>0</v>
      </c>
      <c r="H41" s="35">
        <v>0</v>
      </c>
      <c r="I41" s="25">
        <v>0</v>
      </c>
      <c r="J41" s="35">
        <v>0</v>
      </c>
      <c r="K41" s="89">
        <v>0.2</v>
      </c>
      <c r="L41" s="108">
        <v>0.2</v>
      </c>
      <c r="M41" s="109">
        <v>1037491.2000000002</v>
      </c>
      <c r="N41" s="110">
        <v>-1037491.2000000002</v>
      </c>
      <c r="O41" s="168">
        <v>0.2</v>
      </c>
      <c r="P41" s="171">
        <v>1037491.2000000002</v>
      </c>
      <c r="Q41" s="176">
        <v>0.2</v>
      </c>
    </row>
    <row r="42" spans="1:17" s="4" customFormat="1" ht="15" customHeight="1">
      <c r="A42" s="43" t="s">
        <v>81</v>
      </c>
      <c r="B42" s="16" t="s">
        <v>121</v>
      </c>
      <c r="C42" s="18" t="s">
        <v>122</v>
      </c>
      <c r="D42" s="19"/>
      <c r="E42" s="34">
        <v>0.02</v>
      </c>
      <c r="F42" s="20">
        <v>5187456.0000000009</v>
      </c>
      <c r="G42" s="25">
        <v>0</v>
      </c>
      <c r="H42" s="35">
        <v>0</v>
      </c>
      <c r="I42" s="25">
        <v>0.8</v>
      </c>
      <c r="J42" s="35">
        <v>4149964.8000000007</v>
      </c>
      <c r="K42" s="89">
        <v>0.8</v>
      </c>
      <c r="L42" s="108">
        <v>0.8</v>
      </c>
      <c r="M42" s="109">
        <v>4149964.8000000007</v>
      </c>
      <c r="N42" s="110">
        <v>1037491.2000000002</v>
      </c>
      <c r="O42" s="168">
        <v>0</v>
      </c>
      <c r="P42" s="171">
        <v>0</v>
      </c>
      <c r="Q42" s="176">
        <v>0.8</v>
      </c>
    </row>
    <row r="43" spans="1:17" s="4" customFormat="1" ht="15" customHeight="1">
      <c r="A43" s="43" t="s">
        <v>81</v>
      </c>
      <c r="B43" s="16" t="s">
        <v>123</v>
      </c>
      <c r="C43" s="18" t="s">
        <v>124</v>
      </c>
      <c r="D43" s="19"/>
      <c r="E43" s="34"/>
      <c r="F43" s="20"/>
      <c r="G43" s="25">
        <v>0</v>
      </c>
      <c r="H43" s="35">
        <v>0</v>
      </c>
      <c r="I43" s="25">
        <v>0.2</v>
      </c>
      <c r="J43" s="35">
        <v>1037491.2000000002</v>
      </c>
      <c r="K43" s="89">
        <v>0.2</v>
      </c>
      <c r="L43" s="108">
        <v>0.2</v>
      </c>
      <c r="M43" s="109">
        <v>1037491.2000000002</v>
      </c>
      <c r="N43" s="110">
        <v>-1037491.2000000002</v>
      </c>
      <c r="O43" s="168">
        <v>0</v>
      </c>
      <c r="P43" s="171">
        <v>0</v>
      </c>
      <c r="Q43" s="176">
        <v>0.2</v>
      </c>
    </row>
    <row r="44" spans="1:17" s="4" customFormat="1" ht="15" customHeight="1">
      <c r="A44" s="43" t="s">
        <v>81</v>
      </c>
      <c r="B44" s="16" t="s">
        <v>125</v>
      </c>
      <c r="C44" s="18" t="s">
        <v>126</v>
      </c>
      <c r="D44" s="19"/>
      <c r="E44" s="34">
        <v>0.02</v>
      </c>
      <c r="F44" s="20">
        <v>5187456.0000000009</v>
      </c>
      <c r="G44" s="25">
        <v>0</v>
      </c>
      <c r="H44" s="35">
        <v>0</v>
      </c>
      <c r="I44" s="25">
        <v>0</v>
      </c>
      <c r="J44" s="35"/>
      <c r="K44" s="89">
        <v>0.8</v>
      </c>
      <c r="L44" s="108">
        <v>0.8</v>
      </c>
      <c r="M44" s="109">
        <v>4149964.8000000007</v>
      </c>
      <c r="N44" s="110">
        <v>1037491.2000000002</v>
      </c>
      <c r="O44" s="168">
        <v>0.8</v>
      </c>
      <c r="P44" s="171">
        <v>4149964.8000000007</v>
      </c>
      <c r="Q44" s="176">
        <v>0.8</v>
      </c>
    </row>
    <row r="45" spans="1:17" s="4" customFormat="1" ht="15" customHeight="1">
      <c r="A45" s="43" t="s">
        <v>81</v>
      </c>
      <c r="B45" s="16" t="s">
        <v>127</v>
      </c>
      <c r="C45" s="18" t="s">
        <v>128</v>
      </c>
      <c r="D45" s="19"/>
      <c r="E45" s="34"/>
      <c r="F45" s="20"/>
      <c r="G45" s="25">
        <v>0</v>
      </c>
      <c r="H45" s="35">
        <v>0</v>
      </c>
      <c r="I45" s="25">
        <v>0</v>
      </c>
      <c r="J45" s="35">
        <v>0</v>
      </c>
      <c r="K45" s="89">
        <v>0.2</v>
      </c>
      <c r="L45" s="108">
        <v>0.2</v>
      </c>
      <c r="M45" s="109">
        <v>1037491.2000000002</v>
      </c>
      <c r="N45" s="110">
        <v>-1037491.2000000002</v>
      </c>
      <c r="O45" s="168">
        <v>0.2</v>
      </c>
      <c r="P45" s="171">
        <v>1037491.2000000002</v>
      </c>
      <c r="Q45" s="176">
        <v>0.2</v>
      </c>
    </row>
    <row r="46" spans="1:17" s="4" customFormat="1" ht="15" customHeight="1">
      <c r="A46" s="43" t="s">
        <v>81</v>
      </c>
      <c r="B46" s="16" t="s">
        <v>129</v>
      </c>
      <c r="C46" s="18" t="s">
        <v>130</v>
      </c>
      <c r="D46" s="19"/>
      <c r="E46" s="34">
        <v>0.02</v>
      </c>
      <c r="F46" s="20">
        <v>5187456.0000000009</v>
      </c>
      <c r="G46" s="25">
        <v>0</v>
      </c>
      <c r="H46" s="35">
        <v>0</v>
      </c>
      <c r="I46" s="25">
        <v>0</v>
      </c>
      <c r="J46" s="35">
        <v>0</v>
      </c>
      <c r="K46" s="89">
        <v>0.8</v>
      </c>
      <c r="L46" s="108">
        <v>0.8</v>
      </c>
      <c r="M46" s="109">
        <v>4149964.8000000007</v>
      </c>
      <c r="N46" s="110">
        <v>1037491.2000000002</v>
      </c>
      <c r="O46" s="168">
        <v>0.8</v>
      </c>
      <c r="P46" s="171">
        <v>4149964.8000000007</v>
      </c>
      <c r="Q46" s="176">
        <v>0.8</v>
      </c>
    </row>
    <row r="47" spans="1:17" s="4" customFormat="1" ht="15" customHeight="1">
      <c r="A47" s="43" t="s">
        <v>81</v>
      </c>
      <c r="B47" s="16" t="s">
        <v>131</v>
      </c>
      <c r="C47" s="18" t="s">
        <v>132</v>
      </c>
      <c r="D47" s="19"/>
      <c r="E47" s="34"/>
      <c r="F47" s="20"/>
      <c r="G47" s="25">
        <v>0</v>
      </c>
      <c r="H47" s="35">
        <v>0</v>
      </c>
      <c r="I47" s="25">
        <v>0</v>
      </c>
      <c r="J47" s="35">
        <v>0</v>
      </c>
      <c r="K47" s="89">
        <v>0.2</v>
      </c>
      <c r="L47" s="108">
        <v>0.2</v>
      </c>
      <c r="M47" s="109">
        <v>1037491.2000000002</v>
      </c>
      <c r="N47" s="110">
        <v>-1037491.2000000002</v>
      </c>
      <c r="O47" s="168">
        <v>0</v>
      </c>
      <c r="P47" s="171">
        <v>0</v>
      </c>
      <c r="Q47" s="176">
        <v>0</v>
      </c>
    </row>
    <row r="48" spans="1:17" s="4" customFormat="1" ht="15" customHeight="1">
      <c r="A48" s="43" t="s">
        <v>81</v>
      </c>
      <c r="B48" s="16" t="s">
        <v>133</v>
      </c>
      <c r="C48" s="18" t="s">
        <v>134</v>
      </c>
      <c r="D48" s="19"/>
      <c r="E48" s="34">
        <v>0.02</v>
      </c>
      <c r="F48" s="20">
        <v>5187456.0000000009</v>
      </c>
      <c r="G48" s="25">
        <v>0</v>
      </c>
      <c r="H48" s="35">
        <v>0</v>
      </c>
      <c r="I48" s="25">
        <v>0</v>
      </c>
      <c r="J48" s="35">
        <v>0</v>
      </c>
      <c r="K48" s="89">
        <v>0.8</v>
      </c>
      <c r="L48" s="108">
        <v>0.8</v>
      </c>
      <c r="M48" s="109">
        <v>4149964.8000000007</v>
      </c>
      <c r="N48" s="110">
        <v>1037491.2000000002</v>
      </c>
      <c r="O48" s="168">
        <v>0.8</v>
      </c>
      <c r="P48" s="171">
        <v>4149964.8000000007</v>
      </c>
      <c r="Q48" s="176">
        <v>0.8</v>
      </c>
    </row>
    <row r="49" spans="1:17" s="4" customFormat="1" ht="15" customHeight="1">
      <c r="A49" s="43" t="s">
        <v>81</v>
      </c>
      <c r="B49" s="16" t="s">
        <v>135</v>
      </c>
      <c r="C49" s="18" t="s">
        <v>136</v>
      </c>
      <c r="D49" s="19"/>
      <c r="E49" s="34"/>
      <c r="F49" s="20"/>
      <c r="G49" s="25">
        <v>0</v>
      </c>
      <c r="H49" s="35">
        <v>0</v>
      </c>
      <c r="I49" s="25">
        <v>0</v>
      </c>
      <c r="J49" s="35">
        <v>0</v>
      </c>
      <c r="K49" s="89">
        <v>0.2</v>
      </c>
      <c r="L49" s="108">
        <v>0.2</v>
      </c>
      <c r="M49" s="109">
        <v>1037491.2000000002</v>
      </c>
      <c r="N49" s="110">
        <v>-1037491.2000000002</v>
      </c>
      <c r="O49" s="168">
        <v>0.15000000000000002</v>
      </c>
      <c r="P49" s="171">
        <v>778118.40000000014</v>
      </c>
      <c r="Q49" s="176">
        <v>0.15000000000000002</v>
      </c>
    </row>
    <row r="50" spans="1:17" s="4" customFormat="1" ht="15" customHeight="1">
      <c r="A50" s="43" t="s">
        <v>81</v>
      </c>
      <c r="B50" s="16" t="s">
        <v>137</v>
      </c>
      <c r="C50" s="18" t="s">
        <v>138</v>
      </c>
      <c r="D50" s="19"/>
      <c r="E50" s="34">
        <v>0.02</v>
      </c>
      <c r="F50" s="20">
        <v>5187456.0000000009</v>
      </c>
      <c r="G50" s="25">
        <v>0</v>
      </c>
      <c r="H50" s="35">
        <v>0</v>
      </c>
      <c r="I50" s="25">
        <v>0</v>
      </c>
      <c r="J50" s="35">
        <v>0</v>
      </c>
      <c r="K50" s="89">
        <v>0.8</v>
      </c>
      <c r="L50" s="108">
        <v>0.8</v>
      </c>
      <c r="M50" s="109">
        <v>4149964.8000000007</v>
      </c>
      <c r="N50" s="110">
        <v>1037491.2000000002</v>
      </c>
      <c r="O50" s="168">
        <v>0.8</v>
      </c>
      <c r="P50" s="171">
        <v>4149964.8000000007</v>
      </c>
      <c r="Q50" s="176">
        <v>0.8</v>
      </c>
    </row>
    <row r="51" spans="1:17" s="4" customFormat="1" ht="15" customHeight="1">
      <c r="A51" s="43" t="s">
        <v>81</v>
      </c>
      <c r="B51" s="16" t="s">
        <v>139</v>
      </c>
      <c r="C51" s="18" t="s">
        <v>140</v>
      </c>
      <c r="D51" s="19"/>
      <c r="E51" s="34"/>
      <c r="F51" s="20"/>
      <c r="G51" s="25">
        <v>0</v>
      </c>
      <c r="H51" s="35">
        <v>0</v>
      </c>
      <c r="I51" s="25">
        <v>0</v>
      </c>
      <c r="J51" s="35">
        <v>0</v>
      </c>
      <c r="K51" s="89">
        <v>0.2</v>
      </c>
      <c r="L51" s="108">
        <v>0.2</v>
      </c>
      <c r="M51" s="109">
        <v>1037491.2000000002</v>
      </c>
      <c r="N51" s="110">
        <v>-1037491.2000000002</v>
      </c>
      <c r="O51" s="168">
        <v>0</v>
      </c>
      <c r="P51" s="171">
        <v>0</v>
      </c>
      <c r="Q51" s="176">
        <v>0</v>
      </c>
    </row>
    <row r="52" spans="1:17" s="4" customFormat="1" ht="15" customHeight="1">
      <c r="A52" s="43" t="s">
        <v>81</v>
      </c>
      <c r="B52" s="16" t="s">
        <v>141</v>
      </c>
      <c r="C52" s="18" t="s">
        <v>142</v>
      </c>
      <c r="D52" s="19"/>
      <c r="E52" s="34">
        <v>0.04</v>
      </c>
      <c r="F52" s="20">
        <v>10374912.000000002</v>
      </c>
      <c r="G52" s="25">
        <v>0</v>
      </c>
      <c r="H52" s="35">
        <v>0</v>
      </c>
      <c r="I52" s="25">
        <v>0.25</v>
      </c>
      <c r="J52" s="35">
        <v>2593728.0000000005</v>
      </c>
      <c r="K52" s="89">
        <v>0.8</v>
      </c>
      <c r="L52" s="108">
        <v>0.8</v>
      </c>
      <c r="M52" s="109">
        <v>8299929.6000000015</v>
      </c>
      <c r="N52" s="110">
        <v>2074982.4000000004</v>
      </c>
      <c r="O52" s="168">
        <v>0</v>
      </c>
      <c r="P52" s="171">
        <v>0</v>
      </c>
      <c r="Q52" s="176">
        <v>0.25</v>
      </c>
    </row>
    <row r="53" spans="1:17" s="4" customFormat="1" ht="15" customHeight="1">
      <c r="A53" s="43" t="s">
        <v>81</v>
      </c>
      <c r="B53" s="16" t="s">
        <v>143</v>
      </c>
      <c r="C53" s="18" t="s">
        <v>144</v>
      </c>
      <c r="D53" s="19"/>
      <c r="E53" s="34"/>
      <c r="F53" s="20"/>
      <c r="G53" s="25">
        <v>0</v>
      </c>
      <c r="H53" s="35">
        <v>0</v>
      </c>
      <c r="I53" s="25">
        <v>0.05</v>
      </c>
      <c r="J53" s="35">
        <v>518745.60000000009</v>
      </c>
      <c r="K53" s="89">
        <v>0.2</v>
      </c>
      <c r="L53" s="108">
        <v>0.2</v>
      </c>
      <c r="M53" s="109">
        <v>2074982.4000000004</v>
      </c>
      <c r="N53" s="110">
        <v>-2074982.4000000004</v>
      </c>
      <c r="O53" s="168">
        <v>0.05</v>
      </c>
      <c r="P53" s="171">
        <v>518745.60000000009</v>
      </c>
      <c r="Q53" s="175">
        <v>0.1</v>
      </c>
    </row>
    <row r="54" spans="1:17" s="4" customFormat="1" ht="15" customHeight="1">
      <c r="A54" s="43" t="s">
        <v>81</v>
      </c>
      <c r="B54" s="16" t="s">
        <v>145</v>
      </c>
      <c r="C54" s="18" t="s">
        <v>146</v>
      </c>
      <c r="D54" s="19"/>
      <c r="E54" s="34">
        <v>0.04</v>
      </c>
      <c r="F54" s="20">
        <v>10374912.000000002</v>
      </c>
      <c r="G54" s="25">
        <v>0.6</v>
      </c>
      <c r="H54" s="35">
        <v>6224947.2000000011</v>
      </c>
      <c r="I54" s="25">
        <v>0</v>
      </c>
      <c r="J54" s="35">
        <v>0</v>
      </c>
      <c r="K54" s="89">
        <v>0.8</v>
      </c>
      <c r="L54" s="108">
        <v>0.8</v>
      </c>
      <c r="M54" s="109">
        <v>8299929.6000000024</v>
      </c>
      <c r="N54" s="110">
        <v>2074982.3999999994</v>
      </c>
      <c r="O54" s="168">
        <v>0.2</v>
      </c>
      <c r="P54" s="171">
        <v>2074982.4000000004</v>
      </c>
      <c r="Q54" s="176">
        <v>0.8</v>
      </c>
    </row>
    <row r="55" spans="1:17" s="4" customFormat="1" ht="15" customHeight="1">
      <c r="A55" s="43" t="s">
        <v>81</v>
      </c>
      <c r="B55" s="16" t="s">
        <v>147</v>
      </c>
      <c r="C55" s="18" t="s">
        <v>148</v>
      </c>
      <c r="D55" s="19"/>
      <c r="E55" s="34"/>
      <c r="F55" s="20"/>
      <c r="G55" s="25">
        <v>0</v>
      </c>
      <c r="H55" s="35">
        <v>0</v>
      </c>
      <c r="I55" s="25">
        <v>0.12</v>
      </c>
      <c r="J55" s="35">
        <v>1244989.4400000002</v>
      </c>
      <c r="K55" s="89">
        <v>0.2</v>
      </c>
      <c r="L55" s="108">
        <v>0.2</v>
      </c>
      <c r="M55" s="109">
        <v>2074982.4000000004</v>
      </c>
      <c r="N55" s="110">
        <v>-2074982.4000000004</v>
      </c>
      <c r="O55" s="168">
        <v>7.0000000000000007E-2</v>
      </c>
      <c r="P55" s="171">
        <v>724488.8400000002</v>
      </c>
      <c r="Q55" s="176">
        <v>0.19</v>
      </c>
    </row>
    <row r="56" spans="1:17" s="4" customFormat="1" ht="15" customHeight="1">
      <c r="A56" s="43" t="s">
        <v>81</v>
      </c>
      <c r="B56" s="16" t="s">
        <v>149</v>
      </c>
      <c r="C56" s="18" t="s">
        <v>150</v>
      </c>
      <c r="D56" s="19"/>
      <c r="E56" s="34">
        <v>0.02</v>
      </c>
      <c r="F56" s="20">
        <v>5187456.0000000009</v>
      </c>
      <c r="G56" s="25">
        <v>0</v>
      </c>
      <c r="H56" s="35">
        <v>0</v>
      </c>
      <c r="I56" s="25">
        <v>0</v>
      </c>
      <c r="J56" s="35"/>
      <c r="K56" s="89">
        <v>1</v>
      </c>
      <c r="L56" s="108">
        <v>1</v>
      </c>
      <c r="M56" s="109">
        <v>5187456.0000000009</v>
      </c>
      <c r="N56" s="110">
        <v>0</v>
      </c>
      <c r="O56" s="168">
        <v>0</v>
      </c>
      <c r="P56" s="171">
        <v>0</v>
      </c>
      <c r="Q56" s="176">
        <v>0</v>
      </c>
    </row>
    <row r="57" spans="1:17" s="4" customFormat="1" ht="15" customHeight="1">
      <c r="A57" s="43" t="s">
        <v>81</v>
      </c>
      <c r="B57" s="16" t="s">
        <v>151</v>
      </c>
      <c r="C57" s="18" t="s">
        <v>152</v>
      </c>
      <c r="D57" s="19"/>
      <c r="E57" s="34">
        <v>0.02</v>
      </c>
      <c r="F57" s="20">
        <v>5187456.0000000009</v>
      </c>
      <c r="G57" s="25">
        <v>0</v>
      </c>
      <c r="H57" s="35">
        <v>0</v>
      </c>
      <c r="I57" s="25">
        <v>0</v>
      </c>
      <c r="J57" s="35"/>
      <c r="K57" s="89">
        <v>1</v>
      </c>
      <c r="L57" s="108">
        <v>1</v>
      </c>
      <c r="M57" s="109">
        <v>5187456.0000000009</v>
      </c>
      <c r="N57" s="110">
        <v>0</v>
      </c>
      <c r="O57" s="168">
        <v>0.8</v>
      </c>
      <c r="P57" s="171">
        <v>4149964.8000000007</v>
      </c>
      <c r="Q57" s="175">
        <v>0.8</v>
      </c>
    </row>
    <row r="58" spans="1:17" s="4" customFormat="1" ht="15" customHeight="1">
      <c r="A58" s="43" t="s">
        <v>81</v>
      </c>
      <c r="B58" s="16" t="s">
        <v>153</v>
      </c>
      <c r="C58" s="18" t="s">
        <v>154</v>
      </c>
      <c r="D58" s="19"/>
      <c r="E58" s="34">
        <v>0.02</v>
      </c>
      <c r="F58" s="20">
        <v>5187456.0000000009</v>
      </c>
      <c r="G58" s="25">
        <v>0</v>
      </c>
      <c r="H58" s="35">
        <v>0</v>
      </c>
      <c r="I58" s="25">
        <v>0.8</v>
      </c>
      <c r="J58" s="35">
        <v>4149964.8000000007</v>
      </c>
      <c r="K58" s="89">
        <v>0.8</v>
      </c>
      <c r="L58" s="108">
        <v>0.8</v>
      </c>
      <c r="M58" s="109">
        <v>4149964.8000000007</v>
      </c>
      <c r="N58" s="110">
        <v>1037491.2000000002</v>
      </c>
      <c r="O58" s="168">
        <v>0</v>
      </c>
      <c r="P58" s="171">
        <v>0</v>
      </c>
      <c r="Q58" s="176">
        <v>0.8</v>
      </c>
    </row>
    <row r="59" spans="1:17" s="4" customFormat="1" ht="15" customHeight="1">
      <c r="A59" s="43" t="s">
        <v>81</v>
      </c>
      <c r="B59" s="16" t="s">
        <v>155</v>
      </c>
      <c r="C59" s="18" t="s">
        <v>156</v>
      </c>
      <c r="D59" s="19"/>
      <c r="E59" s="34"/>
      <c r="F59" s="20"/>
      <c r="G59" s="25">
        <v>0.1</v>
      </c>
      <c r="H59" s="35">
        <v>518745.60000000009</v>
      </c>
      <c r="I59" s="25"/>
      <c r="J59" s="35">
        <v>0</v>
      </c>
      <c r="K59" s="89">
        <v>0.2</v>
      </c>
      <c r="L59" s="108">
        <v>0.2</v>
      </c>
      <c r="M59" s="109">
        <v>1037491.2000000002</v>
      </c>
      <c r="N59" s="110">
        <v>-1037491.2000000002</v>
      </c>
      <c r="O59" s="168">
        <v>0</v>
      </c>
      <c r="P59" s="171">
        <v>0</v>
      </c>
      <c r="Q59" s="176">
        <v>0.1</v>
      </c>
    </row>
    <row r="60" spans="1:17" s="4" customFormat="1" ht="15" customHeight="1">
      <c r="A60" s="43" t="s">
        <v>81</v>
      </c>
      <c r="B60" s="16" t="s">
        <v>157</v>
      </c>
      <c r="C60" s="18" t="s">
        <v>158</v>
      </c>
      <c r="D60" s="19"/>
      <c r="E60" s="34">
        <v>0.02</v>
      </c>
      <c r="F60" s="20">
        <v>5187456.0000000009</v>
      </c>
      <c r="G60" s="25">
        <v>0</v>
      </c>
      <c r="H60" s="35">
        <v>0</v>
      </c>
      <c r="I60" s="25">
        <v>0</v>
      </c>
      <c r="J60" s="35">
        <v>0</v>
      </c>
      <c r="K60" s="89">
        <v>0.8</v>
      </c>
      <c r="L60" s="108">
        <v>0.8</v>
      </c>
      <c r="M60" s="109">
        <v>4149964.8000000007</v>
      </c>
      <c r="N60" s="110">
        <v>1037491.2000000002</v>
      </c>
      <c r="O60" s="168">
        <v>0.8</v>
      </c>
      <c r="P60" s="171">
        <v>4149964.8000000007</v>
      </c>
      <c r="Q60" s="176">
        <v>0.8</v>
      </c>
    </row>
    <row r="61" spans="1:17" s="4" customFormat="1" ht="15" customHeight="1">
      <c r="A61" s="43" t="s">
        <v>81</v>
      </c>
      <c r="B61" s="16" t="s">
        <v>159</v>
      </c>
      <c r="C61" s="18" t="s">
        <v>160</v>
      </c>
      <c r="D61" s="19"/>
      <c r="E61" s="34"/>
      <c r="F61" s="20"/>
      <c r="G61" s="25">
        <v>0</v>
      </c>
      <c r="H61" s="35">
        <v>0</v>
      </c>
      <c r="I61" s="25">
        <v>0</v>
      </c>
      <c r="J61" s="35">
        <v>0</v>
      </c>
      <c r="K61" s="89">
        <v>0.2</v>
      </c>
      <c r="L61" s="108">
        <v>0.2</v>
      </c>
      <c r="M61" s="109">
        <v>1037491.2000000002</v>
      </c>
      <c r="N61" s="110">
        <v>-1037491.2000000002</v>
      </c>
      <c r="O61" s="168">
        <v>0</v>
      </c>
      <c r="P61" s="171">
        <v>0</v>
      </c>
      <c r="Q61" s="176">
        <v>0</v>
      </c>
    </row>
    <row r="62" spans="1:17" s="4" customFormat="1" ht="15" customHeight="1">
      <c r="A62" s="43" t="s">
        <v>81</v>
      </c>
      <c r="B62" s="16" t="s">
        <v>161</v>
      </c>
      <c r="C62" s="18" t="s">
        <v>162</v>
      </c>
      <c r="D62" s="19"/>
      <c r="E62" s="34">
        <v>0.02</v>
      </c>
      <c r="F62" s="20">
        <v>5187456.0000000009</v>
      </c>
      <c r="G62" s="25">
        <v>0</v>
      </c>
      <c r="H62" s="35">
        <v>0</v>
      </c>
      <c r="I62" s="25">
        <v>0</v>
      </c>
      <c r="J62" s="35">
        <v>0</v>
      </c>
      <c r="K62" s="89">
        <v>0.8</v>
      </c>
      <c r="L62" s="108">
        <v>0.8</v>
      </c>
      <c r="M62" s="109">
        <v>4149964.8000000007</v>
      </c>
      <c r="N62" s="110">
        <v>1037491.2000000002</v>
      </c>
      <c r="O62" s="168">
        <v>0.8</v>
      </c>
      <c r="P62" s="171">
        <v>4149964.8000000007</v>
      </c>
      <c r="Q62" s="176">
        <v>0.8</v>
      </c>
    </row>
    <row r="63" spans="1:17" s="4" customFormat="1" ht="15" customHeight="1">
      <c r="A63" s="43" t="s">
        <v>81</v>
      </c>
      <c r="B63" s="16" t="s">
        <v>163</v>
      </c>
      <c r="C63" s="18" t="s">
        <v>164</v>
      </c>
      <c r="D63" s="19"/>
      <c r="E63" s="34"/>
      <c r="F63" s="20"/>
      <c r="G63" s="25">
        <v>0</v>
      </c>
      <c r="H63" s="35">
        <v>0</v>
      </c>
      <c r="I63" s="25">
        <v>0</v>
      </c>
      <c r="J63" s="35">
        <v>0</v>
      </c>
      <c r="K63" s="89">
        <v>0.2</v>
      </c>
      <c r="L63" s="108">
        <v>0.2</v>
      </c>
      <c r="M63" s="109">
        <v>1037491.2000000002</v>
      </c>
      <c r="N63" s="110">
        <v>-1037491.2000000002</v>
      </c>
      <c r="O63" s="168">
        <v>0</v>
      </c>
      <c r="P63" s="171">
        <v>0</v>
      </c>
      <c r="Q63" s="176">
        <v>0</v>
      </c>
    </row>
    <row r="64" spans="1:17" s="4" customFormat="1" ht="15" customHeight="1">
      <c r="A64" s="43" t="s">
        <v>81</v>
      </c>
      <c r="B64" s="16" t="s">
        <v>165</v>
      </c>
      <c r="C64" s="18" t="s">
        <v>166</v>
      </c>
      <c r="D64" s="19"/>
      <c r="E64" s="34">
        <v>0.02</v>
      </c>
      <c r="F64" s="20">
        <v>5187456.0000000009</v>
      </c>
      <c r="G64" s="25">
        <v>0</v>
      </c>
      <c r="H64" s="35">
        <v>0</v>
      </c>
      <c r="I64" s="25">
        <v>0.3</v>
      </c>
      <c r="J64" s="35">
        <v>1556236.8000000003</v>
      </c>
      <c r="K64" s="89">
        <v>0.8</v>
      </c>
      <c r="L64" s="108">
        <v>0.8</v>
      </c>
      <c r="M64" s="109">
        <v>4149964.8000000007</v>
      </c>
      <c r="N64" s="110">
        <v>1037491.2000000002</v>
      </c>
      <c r="O64" s="168">
        <v>0.5</v>
      </c>
      <c r="P64" s="171">
        <v>2593728.0000000005</v>
      </c>
      <c r="Q64" s="176">
        <v>0.8</v>
      </c>
    </row>
    <row r="65" spans="1:17" s="4" customFormat="1" ht="15" customHeight="1">
      <c r="A65" s="43" t="s">
        <v>81</v>
      </c>
      <c r="B65" s="16" t="s">
        <v>167</v>
      </c>
      <c r="C65" s="18" t="s">
        <v>168</v>
      </c>
      <c r="D65" s="19"/>
      <c r="E65" s="34"/>
      <c r="F65" s="20"/>
      <c r="G65" s="25">
        <v>0</v>
      </c>
      <c r="H65" s="35">
        <v>0</v>
      </c>
      <c r="I65" s="25">
        <v>0</v>
      </c>
      <c r="J65" s="35">
        <v>0</v>
      </c>
      <c r="K65" s="89">
        <v>0.2</v>
      </c>
      <c r="L65" s="108">
        <v>0.2</v>
      </c>
      <c r="M65" s="109">
        <v>1037491.2000000002</v>
      </c>
      <c r="N65" s="110">
        <v>-1037491.2000000002</v>
      </c>
      <c r="O65" s="168">
        <v>0.1</v>
      </c>
      <c r="P65" s="171">
        <v>518745.60000000009</v>
      </c>
      <c r="Q65" s="176">
        <v>0.1</v>
      </c>
    </row>
    <row r="66" spans="1:17" s="4" customFormat="1" ht="15" customHeight="1">
      <c r="A66" s="43" t="s">
        <v>81</v>
      </c>
      <c r="B66" s="16" t="s">
        <v>169</v>
      </c>
      <c r="C66" s="18" t="s">
        <v>170</v>
      </c>
      <c r="D66" s="19"/>
      <c r="E66" s="34">
        <v>0.02</v>
      </c>
      <c r="F66" s="20">
        <v>5187456.0000000009</v>
      </c>
      <c r="G66" s="25">
        <v>0.6</v>
      </c>
      <c r="H66" s="35">
        <v>3112473.6000000006</v>
      </c>
      <c r="I66" s="25">
        <v>0.20000000000000007</v>
      </c>
      <c r="J66" s="35">
        <v>1037491.2000000005</v>
      </c>
      <c r="K66" s="89">
        <v>0.8</v>
      </c>
      <c r="L66" s="108">
        <v>0.8</v>
      </c>
      <c r="M66" s="109">
        <v>4149964.8000000012</v>
      </c>
      <c r="N66" s="110">
        <v>1037491.1999999997</v>
      </c>
      <c r="O66" s="168">
        <v>0</v>
      </c>
      <c r="P66" s="171">
        <v>0</v>
      </c>
      <c r="Q66" s="176">
        <v>0.8</v>
      </c>
    </row>
    <row r="67" spans="1:17" s="4" customFormat="1" ht="15" customHeight="1">
      <c r="A67" s="43" t="s">
        <v>81</v>
      </c>
      <c r="B67" s="16" t="s">
        <v>171</v>
      </c>
      <c r="C67" s="18" t="s">
        <v>172</v>
      </c>
      <c r="D67" s="19"/>
      <c r="E67" s="34"/>
      <c r="F67" s="20"/>
      <c r="G67" s="25">
        <v>0.10299999999999999</v>
      </c>
      <c r="H67" s="35">
        <v>534307.96800000011</v>
      </c>
      <c r="I67" s="25">
        <v>9.7000000000000017E-2</v>
      </c>
      <c r="J67" s="35">
        <v>503183.23200000019</v>
      </c>
      <c r="K67" s="89">
        <v>0.2</v>
      </c>
      <c r="L67" s="108">
        <v>0.2</v>
      </c>
      <c r="M67" s="109">
        <v>1037491.2000000003</v>
      </c>
      <c r="N67" s="110">
        <v>-1037491.2000000003</v>
      </c>
      <c r="O67" s="168">
        <v>0</v>
      </c>
      <c r="P67" s="171">
        <v>0</v>
      </c>
      <c r="Q67" s="176">
        <v>0.2</v>
      </c>
    </row>
    <row r="68" spans="1:17" s="4" customFormat="1" ht="15" customHeight="1">
      <c r="A68" s="43" t="s">
        <v>81</v>
      </c>
      <c r="B68" s="16" t="s">
        <v>173</v>
      </c>
      <c r="C68" s="18" t="s">
        <v>174</v>
      </c>
      <c r="D68" s="19"/>
      <c r="E68" s="34">
        <v>0.02</v>
      </c>
      <c r="F68" s="20">
        <v>5187456.0000000009</v>
      </c>
      <c r="G68" s="25">
        <v>0</v>
      </c>
      <c r="H68" s="35">
        <v>0</v>
      </c>
      <c r="I68" s="25">
        <v>0.1</v>
      </c>
      <c r="J68" s="35">
        <v>518745.60000000009</v>
      </c>
      <c r="K68" s="89">
        <v>0.8</v>
      </c>
      <c r="L68" s="108">
        <v>0.8</v>
      </c>
      <c r="M68" s="109">
        <v>4149964.8000000012</v>
      </c>
      <c r="N68" s="110">
        <v>1037491.1999999997</v>
      </c>
      <c r="O68" s="168">
        <v>0.70000000000000007</v>
      </c>
      <c r="P68" s="171">
        <v>3631219.2000000011</v>
      </c>
      <c r="Q68" s="176">
        <v>0.8</v>
      </c>
    </row>
    <row r="69" spans="1:17" s="4" customFormat="1" ht="15" customHeight="1">
      <c r="A69" s="43" t="s">
        <v>81</v>
      </c>
      <c r="B69" s="16" t="s">
        <v>175</v>
      </c>
      <c r="C69" s="18" t="s">
        <v>176</v>
      </c>
      <c r="D69" s="19"/>
      <c r="E69" s="34"/>
      <c r="F69" s="20"/>
      <c r="G69" s="25">
        <v>0</v>
      </c>
      <c r="H69" s="35">
        <v>0</v>
      </c>
      <c r="I69" s="25">
        <v>0.01</v>
      </c>
      <c r="J69" s="35">
        <v>51874.560000000012</v>
      </c>
      <c r="K69" s="89">
        <v>0.2</v>
      </c>
      <c r="L69" s="108">
        <v>0.2</v>
      </c>
      <c r="M69" s="109">
        <v>1037491.2000000003</v>
      </c>
      <c r="N69" s="110">
        <v>-1037491.2000000003</v>
      </c>
      <c r="O69" s="168">
        <v>0.04</v>
      </c>
      <c r="P69" s="171">
        <v>207498.24000000005</v>
      </c>
      <c r="Q69" s="176">
        <v>0.05</v>
      </c>
    </row>
    <row r="70" spans="1:17" s="4" customFormat="1" ht="15" customHeight="1">
      <c r="A70" s="43" t="s">
        <v>81</v>
      </c>
      <c r="B70" s="16" t="s">
        <v>177</v>
      </c>
      <c r="C70" s="18" t="s">
        <v>178</v>
      </c>
      <c r="D70" s="19"/>
      <c r="E70" s="34">
        <v>0.02</v>
      </c>
      <c r="F70" s="20">
        <v>5187456.0000000009</v>
      </c>
      <c r="G70" s="25">
        <v>0</v>
      </c>
      <c r="H70" s="35">
        <v>0</v>
      </c>
      <c r="I70" s="25">
        <v>0</v>
      </c>
      <c r="J70" s="35">
        <v>0</v>
      </c>
      <c r="K70" s="89">
        <v>0.8</v>
      </c>
      <c r="L70" s="108">
        <v>0.8</v>
      </c>
      <c r="M70" s="109">
        <v>4149964.8000000007</v>
      </c>
      <c r="N70" s="110">
        <v>1037491.2000000002</v>
      </c>
      <c r="O70" s="168">
        <v>0.8</v>
      </c>
      <c r="P70" s="171">
        <v>4149964.8000000007</v>
      </c>
      <c r="Q70" s="176">
        <v>0.8</v>
      </c>
    </row>
    <row r="71" spans="1:17" s="4" customFormat="1" ht="15" customHeight="1">
      <c r="A71" s="43" t="s">
        <v>81</v>
      </c>
      <c r="B71" s="16" t="s">
        <v>179</v>
      </c>
      <c r="C71" s="18" t="s">
        <v>180</v>
      </c>
      <c r="D71" s="19"/>
      <c r="E71" s="34"/>
      <c r="F71" s="20"/>
      <c r="G71" s="25">
        <v>0</v>
      </c>
      <c r="H71" s="35">
        <v>0</v>
      </c>
      <c r="I71" s="25">
        <v>0</v>
      </c>
      <c r="J71" s="35"/>
      <c r="K71" s="89">
        <v>0.2</v>
      </c>
      <c r="L71" s="108">
        <v>0.2</v>
      </c>
      <c r="M71" s="109">
        <v>1037491.2000000002</v>
      </c>
      <c r="N71" s="110">
        <v>-1037491.2000000002</v>
      </c>
      <c r="O71" s="168">
        <v>0</v>
      </c>
      <c r="P71" s="171">
        <v>0</v>
      </c>
      <c r="Q71" s="176">
        <v>0</v>
      </c>
    </row>
    <row r="72" spans="1:17" s="4" customFormat="1" ht="15" customHeight="1">
      <c r="A72" s="43" t="s">
        <v>81</v>
      </c>
      <c r="B72" s="16" t="s">
        <v>181</v>
      </c>
      <c r="C72" s="18" t="s">
        <v>182</v>
      </c>
      <c r="D72" s="19"/>
      <c r="E72" s="34">
        <v>0.02</v>
      </c>
      <c r="F72" s="20">
        <v>5187456.0000000009</v>
      </c>
      <c r="G72" s="25">
        <v>0</v>
      </c>
      <c r="H72" s="35">
        <v>0</v>
      </c>
      <c r="I72" s="25">
        <v>0.1</v>
      </c>
      <c r="J72" s="35">
        <v>518745.60000000009</v>
      </c>
      <c r="K72" s="89">
        <v>0.8</v>
      </c>
      <c r="L72" s="108">
        <v>0.8</v>
      </c>
      <c r="M72" s="109">
        <v>4149964.8000000012</v>
      </c>
      <c r="N72" s="110">
        <v>1037491.1999999997</v>
      </c>
      <c r="O72" s="168">
        <v>0.7</v>
      </c>
      <c r="P72" s="171">
        <v>3631219.2000000007</v>
      </c>
      <c r="Q72" s="176">
        <v>0.8</v>
      </c>
    </row>
    <row r="73" spans="1:17" s="4" customFormat="1" ht="15" customHeight="1">
      <c r="A73" s="43" t="s">
        <v>81</v>
      </c>
      <c r="B73" s="16" t="s">
        <v>183</v>
      </c>
      <c r="C73" s="18" t="s">
        <v>184</v>
      </c>
      <c r="D73" s="19"/>
      <c r="E73" s="34"/>
      <c r="F73" s="20"/>
      <c r="G73" s="25">
        <v>0</v>
      </c>
      <c r="H73" s="35">
        <v>0</v>
      </c>
      <c r="I73" s="25">
        <v>0.01</v>
      </c>
      <c r="J73" s="35">
        <v>51874.560000000012</v>
      </c>
      <c r="K73" s="89">
        <v>0.2</v>
      </c>
      <c r="L73" s="108">
        <v>0.2</v>
      </c>
      <c r="M73" s="109">
        <v>1037491.2000000002</v>
      </c>
      <c r="N73" s="110">
        <v>-1037491.2000000002</v>
      </c>
      <c r="O73" s="168">
        <v>0.09</v>
      </c>
      <c r="P73" s="171">
        <v>466871.04000000004</v>
      </c>
      <c r="Q73" s="176">
        <v>0.1</v>
      </c>
    </row>
    <row r="74" spans="1:17" s="4" customFormat="1" ht="15" customHeight="1">
      <c r="A74" s="43" t="s">
        <v>81</v>
      </c>
      <c r="B74" s="16" t="s">
        <v>185</v>
      </c>
      <c r="C74" s="18" t="s">
        <v>186</v>
      </c>
      <c r="D74" s="19"/>
      <c r="E74" s="41">
        <v>0.02</v>
      </c>
      <c r="F74" s="20">
        <v>5187456.0000000009</v>
      </c>
      <c r="G74" s="25">
        <v>0</v>
      </c>
      <c r="H74" s="35">
        <v>0</v>
      </c>
      <c r="I74" s="25">
        <v>0</v>
      </c>
      <c r="J74" s="35"/>
      <c r="K74" s="89">
        <v>0.8</v>
      </c>
      <c r="L74" s="108">
        <v>0.8</v>
      </c>
      <c r="M74" s="109">
        <v>4149964.8000000007</v>
      </c>
      <c r="N74" s="110">
        <v>1037491.2000000002</v>
      </c>
      <c r="O74" s="168">
        <v>0.8</v>
      </c>
      <c r="P74" s="171">
        <v>4149964.8000000007</v>
      </c>
      <c r="Q74" s="176">
        <v>0.8</v>
      </c>
    </row>
    <row r="75" spans="1:17" s="4" customFormat="1" ht="15" customHeight="1">
      <c r="A75" s="43" t="s">
        <v>81</v>
      </c>
      <c r="B75" s="16" t="s">
        <v>187</v>
      </c>
      <c r="C75" s="18" t="s">
        <v>188</v>
      </c>
      <c r="D75" s="19"/>
      <c r="E75" s="34"/>
      <c r="F75" s="20"/>
      <c r="G75" s="25">
        <v>0</v>
      </c>
      <c r="H75" s="35">
        <v>0</v>
      </c>
      <c r="I75" s="25">
        <v>0</v>
      </c>
      <c r="J75" s="35"/>
      <c r="K75" s="89">
        <v>0.2</v>
      </c>
      <c r="L75" s="108">
        <v>0.2</v>
      </c>
      <c r="M75" s="109">
        <v>1037491.2000000002</v>
      </c>
      <c r="N75" s="110">
        <v>-1037491.2000000002</v>
      </c>
      <c r="O75" s="168">
        <v>0.12</v>
      </c>
      <c r="P75" s="171">
        <v>622494.72000000009</v>
      </c>
      <c r="Q75" s="176">
        <v>0.12</v>
      </c>
    </row>
    <row r="76" spans="1:17" s="4" customFormat="1" ht="15" customHeight="1">
      <c r="A76" s="43" t="s">
        <v>81</v>
      </c>
      <c r="B76" s="16" t="s">
        <v>189</v>
      </c>
      <c r="C76" s="18" t="s">
        <v>190</v>
      </c>
      <c r="D76" s="45"/>
      <c r="E76" s="34">
        <v>0.05</v>
      </c>
      <c r="F76" s="20">
        <v>12968640.000000002</v>
      </c>
      <c r="G76" s="25">
        <v>0</v>
      </c>
      <c r="H76" s="35">
        <v>0</v>
      </c>
      <c r="I76" s="25">
        <v>0.3</v>
      </c>
      <c r="J76" s="35">
        <v>3890592.0000000005</v>
      </c>
      <c r="K76" s="89">
        <v>1</v>
      </c>
      <c r="L76" s="108">
        <v>1</v>
      </c>
      <c r="M76" s="109">
        <v>12968640.000000004</v>
      </c>
      <c r="N76" s="110">
        <v>0</v>
      </c>
      <c r="O76" s="168">
        <v>0.1</v>
      </c>
      <c r="P76" s="171">
        <v>1296864.0000000002</v>
      </c>
      <c r="Q76" s="175">
        <v>0.4</v>
      </c>
    </row>
    <row r="77" spans="1:17" ht="21.95" customHeight="1">
      <c r="B77" s="49" t="s">
        <v>191</v>
      </c>
      <c r="C77" s="39" t="s">
        <v>192</v>
      </c>
      <c r="D77" s="32">
        <v>96064000</v>
      </c>
      <c r="E77" s="32"/>
      <c r="F77" s="33"/>
      <c r="G77" s="66"/>
      <c r="H77" s="33"/>
      <c r="I77" s="66"/>
      <c r="J77" s="33"/>
      <c r="K77" s="88"/>
      <c r="L77" s="77">
        <v>0</v>
      </c>
      <c r="M77" s="73">
        <v>0</v>
      </c>
      <c r="N77" s="106">
        <v>0</v>
      </c>
      <c r="O77" s="168">
        <v>0</v>
      </c>
      <c r="P77" s="171">
        <v>0</v>
      </c>
      <c r="Q77" s="176">
        <v>0</v>
      </c>
    </row>
    <row r="78" spans="1:17" s="4" customFormat="1" ht="15" customHeight="1">
      <c r="A78" s="43" t="s">
        <v>81</v>
      </c>
      <c r="B78" s="16" t="s">
        <v>10</v>
      </c>
      <c r="C78" s="18" t="s">
        <v>193</v>
      </c>
      <c r="D78" s="19"/>
      <c r="E78" s="34">
        <v>0.05</v>
      </c>
      <c r="F78" s="20">
        <v>4803200</v>
      </c>
      <c r="G78" s="25">
        <v>0.8</v>
      </c>
      <c r="H78" s="35">
        <v>3842560</v>
      </c>
      <c r="I78" s="25">
        <v>0</v>
      </c>
      <c r="J78" s="35">
        <v>0</v>
      </c>
      <c r="K78" s="89">
        <v>0.8</v>
      </c>
      <c r="L78" s="108">
        <v>0.8</v>
      </c>
      <c r="M78" s="109">
        <v>3842560</v>
      </c>
      <c r="N78" s="110">
        <v>960640</v>
      </c>
      <c r="O78" s="168">
        <v>0</v>
      </c>
      <c r="P78" s="171">
        <v>0</v>
      </c>
      <c r="Q78" s="176">
        <v>0.8</v>
      </c>
    </row>
    <row r="79" spans="1:17" s="4" customFormat="1" ht="15" customHeight="1">
      <c r="A79" s="43" t="s">
        <v>81</v>
      </c>
      <c r="B79" s="16" t="s">
        <v>12</v>
      </c>
      <c r="C79" s="18" t="s">
        <v>194</v>
      </c>
      <c r="D79" s="19"/>
      <c r="E79" s="34"/>
      <c r="F79" s="20"/>
      <c r="G79" s="25">
        <v>0.05</v>
      </c>
      <c r="H79" s="35">
        <v>240160</v>
      </c>
      <c r="I79" s="25">
        <v>0.05</v>
      </c>
      <c r="J79" s="35">
        <v>240160</v>
      </c>
      <c r="K79" s="89">
        <v>0.2</v>
      </c>
      <c r="L79" s="108">
        <v>0.2</v>
      </c>
      <c r="M79" s="109">
        <v>960640</v>
      </c>
      <c r="N79" s="110">
        <v>-960640</v>
      </c>
      <c r="O79" s="168">
        <v>0.1</v>
      </c>
      <c r="P79" s="171">
        <v>480320</v>
      </c>
      <c r="Q79" s="176">
        <v>0.2</v>
      </c>
    </row>
    <row r="80" spans="1:17" s="4" customFormat="1" ht="15" customHeight="1">
      <c r="A80" s="43" t="s">
        <v>81</v>
      </c>
      <c r="B80" s="16" t="s">
        <v>21</v>
      </c>
      <c r="C80" s="18" t="s">
        <v>332</v>
      </c>
      <c r="D80" s="19"/>
      <c r="E80" s="34">
        <v>0.05</v>
      </c>
      <c r="F80" s="20">
        <v>4803200</v>
      </c>
      <c r="G80" s="25">
        <v>0</v>
      </c>
      <c r="H80" s="35"/>
      <c r="I80" s="25">
        <v>0</v>
      </c>
      <c r="J80" s="35"/>
      <c r="K80" s="89">
        <v>0.8</v>
      </c>
      <c r="L80" s="108">
        <v>0.8</v>
      </c>
      <c r="M80" s="109">
        <v>3842560</v>
      </c>
      <c r="N80" s="110">
        <v>960640</v>
      </c>
      <c r="O80" s="168">
        <v>0</v>
      </c>
      <c r="P80" s="171">
        <v>0</v>
      </c>
      <c r="Q80" s="176">
        <v>0</v>
      </c>
    </row>
    <row r="81" spans="1:17" s="4" customFormat="1" ht="15" customHeight="1">
      <c r="A81" s="43" t="s">
        <v>81</v>
      </c>
      <c r="B81" s="16" t="s">
        <v>23</v>
      </c>
      <c r="C81" s="18" t="s">
        <v>333</v>
      </c>
      <c r="D81" s="19"/>
      <c r="E81" s="34"/>
      <c r="F81" s="20"/>
      <c r="G81" s="25">
        <v>0</v>
      </c>
      <c r="H81" s="35"/>
      <c r="I81" s="25">
        <v>0</v>
      </c>
      <c r="J81" s="35"/>
      <c r="K81" s="89">
        <v>0.2</v>
      </c>
      <c r="L81" s="108">
        <v>0.2</v>
      </c>
      <c r="M81" s="109">
        <v>960640</v>
      </c>
      <c r="N81" s="110">
        <v>-960640</v>
      </c>
      <c r="O81" s="168">
        <v>0</v>
      </c>
      <c r="P81" s="171">
        <v>0</v>
      </c>
      <c r="Q81" s="176">
        <v>0</v>
      </c>
    </row>
    <row r="82" spans="1:17" s="4" customFormat="1" ht="15" customHeight="1">
      <c r="A82" s="43" t="s">
        <v>81</v>
      </c>
      <c r="B82" s="16" t="s">
        <v>25</v>
      </c>
      <c r="C82" s="18" t="s">
        <v>195</v>
      </c>
      <c r="D82" s="19"/>
      <c r="E82" s="34">
        <v>0.1</v>
      </c>
      <c r="F82" s="20">
        <v>9606400</v>
      </c>
      <c r="G82" s="25">
        <v>0.8</v>
      </c>
      <c r="H82" s="35">
        <v>7685120</v>
      </c>
      <c r="I82" s="25">
        <v>0</v>
      </c>
      <c r="J82" s="35"/>
      <c r="K82" s="89">
        <v>0.8</v>
      </c>
      <c r="L82" s="108">
        <v>0.8</v>
      </c>
      <c r="M82" s="109">
        <v>7685120</v>
      </c>
      <c r="N82" s="110">
        <v>1921280</v>
      </c>
      <c r="O82" s="168">
        <v>0</v>
      </c>
      <c r="P82" s="171">
        <v>0</v>
      </c>
      <c r="Q82" s="176">
        <v>0.8</v>
      </c>
    </row>
    <row r="83" spans="1:17" s="4" customFormat="1" ht="15" customHeight="1">
      <c r="A83" s="43" t="s">
        <v>81</v>
      </c>
      <c r="B83" s="16" t="s">
        <v>27</v>
      </c>
      <c r="C83" s="18" t="s">
        <v>196</v>
      </c>
      <c r="D83" s="19"/>
      <c r="E83" s="34"/>
      <c r="F83" s="20"/>
      <c r="G83" s="25">
        <v>0</v>
      </c>
      <c r="H83" s="35"/>
      <c r="I83" s="25">
        <v>0</v>
      </c>
      <c r="J83" s="35"/>
      <c r="K83" s="89">
        <v>0.2</v>
      </c>
      <c r="L83" s="108">
        <v>0.2</v>
      </c>
      <c r="M83" s="109">
        <v>1921280</v>
      </c>
      <c r="N83" s="110">
        <v>-1921280</v>
      </c>
      <c r="O83" s="168">
        <v>0</v>
      </c>
      <c r="P83" s="171">
        <v>0</v>
      </c>
      <c r="Q83" s="176">
        <v>0</v>
      </c>
    </row>
    <row r="84" spans="1:17" s="4" customFormat="1" ht="15" customHeight="1">
      <c r="A84" s="43" t="s">
        <v>81</v>
      </c>
      <c r="B84" s="16" t="s">
        <v>29</v>
      </c>
      <c r="C84" s="18" t="s">
        <v>197</v>
      </c>
      <c r="D84" s="19"/>
      <c r="E84" s="34">
        <v>0.1</v>
      </c>
      <c r="F84" s="20">
        <v>9606400</v>
      </c>
      <c r="G84" s="25">
        <v>0.8</v>
      </c>
      <c r="H84" s="35">
        <v>7685120</v>
      </c>
      <c r="I84" s="25">
        <v>0</v>
      </c>
      <c r="J84" s="35"/>
      <c r="K84" s="89">
        <v>0.8</v>
      </c>
      <c r="L84" s="108">
        <v>0.8</v>
      </c>
      <c r="M84" s="109">
        <v>7685120</v>
      </c>
      <c r="N84" s="110">
        <v>1921280</v>
      </c>
      <c r="O84" s="168">
        <v>0</v>
      </c>
      <c r="P84" s="171">
        <v>0</v>
      </c>
      <c r="Q84" s="176">
        <v>0.8</v>
      </c>
    </row>
    <row r="85" spans="1:17" s="4" customFormat="1" ht="15" customHeight="1">
      <c r="A85" s="43" t="s">
        <v>81</v>
      </c>
      <c r="B85" s="16" t="s">
        <v>31</v>
      </c>
      <c r="C85" s="18" t="s">
        <v>198</v>
      </c>
      <c r="D85" s="19"/>
      <c r="E85" s="34"/>
      <c r="F85" s="20"/>
      <c r="G85" s="25">
        <v>0</v>
      </c>
      <c r="H85" s="35"/>
      <c r="I85" s="25">
        <v>0.2</v>
      </c>
      <c r="J85" s="35">
        <v>1921280</v>
      </c>
      <c r="K85" s="89">
        <v>0.2</v>
      </c>
      <c r="L85" s="108">
        <v>0.2</v>
      </c>
      <c r="M85" s="109">
        <v>1921280</v>
      </c>
      <c r="N85" s="110">
        <v>-1921280</v>
      </c>
      <c r="O85" s="168">
        <v>0</v>
      </c>
      <c r="P85" s="171">
        <v>0</v>
      </c>
      <c r="Q85" s="176">
        <v>0.2</v>
      </c>
    </row>
    <row r="86" spans="1:17" s="4" customFormat="1" ht="15" customHeight="1">
      <c r="A86" s="43" t="s">
        <v>81</v>
      </c>
      <c r="B86" s="16" t="s">
        <v>33</v>
      </c>
      <c r="C86" s="18" t="s">
        <v>199</v>
      </c>
      <c r="D86" s="19"/>
      <c r="E86" s="34">
        <v>0.1</v>
      </c>
      <c r="F86" s="20">
        <v>9606400</v>
      </c>
      <c r="G86" s="25">
        <v>0</v>
      </c>
      <c r="H86" s="35">
        <v>0</v>
      </c>
      <c r="I86" s="25">
        <v>0</v>
      </c>
      <c r="J86" s="35"/>
      <c r="K86" s="89">
        <v>0.8</v>
      </c>
      <c r="L86" s="108">
        <v>0.8</v>
      </c>
      <c r="M86" s="109">
        <v>7685120</v>
      </c>
      <c r="N86" s="110">
        <v>1921280</v>
      </c>
      <c r="O86" s="168">
        <v>0</v>
      </c>
      <c r="P86" s="171">
        <v>0</v>
      </c>
      <c r="Q86" s="176">
        <v>0</v>
      </c>
    </row>
    <row r="87" spans="1:17" s="4" customFormat="1" ht="15" customHeight="1">
      <c r="A87" s="43" t="s">
        <v>81</v>
      </c>
      <c r="B87" s="16" t="s">
        <v>35</v>
      </c>
      <c r="C87" s="18" t="s">
        <v>200</v>
      </c>
      <c r="D87" s="19"/>
      <c r="E87" s="34"/>
      <c r="F87" s="20"/>
      <c r="G87" s="25">
        <v>0</v>
      </c>
      <c r="H87" s="35"/>
      <c r="I87" s="25">
        <v>0</v>
      </c>
      <c r="J87" s="35"/>
      <c r="K87" s="89">
        <v>0.2</v>
      </c>
      <c r="L87" s="108">
        <v>0.2</v>
      </c>
      <c r="M87" s="109">
        <v>1921280</v>
      </c>
      <c r="N87" s="110">
        <v>-1921280</v>
      </c>
      <c r="O87" s="168">
        <v>0</v>
      </c>
      <c r="P87" s="171">
        <v>0</v>
      </c>
      <c r="Q87" s="176">
        <v>0</v>
      </c>
    </row>
    <row r="88" spans="1:17" s="4" customFormat="1" ht="30">
      <c r="A88" s="43" t="s">
        <v>81</v>
      </c>
      <c r="B88" s="16" t="s">
        <v>37</v>
      </c>
      <c r="C88" s="18" t="s">
        <v>334</v>
      </c>
      <c r="D88" s="19"/>
      <c r="E88" s="34">
        <v>0.1</v>
      </c>
      <c r="F88" s="20">
        <v>9606400</v>
      </c>
      <c r="G88" s="25">
        <v>0</v>
      </c>
      <c r="H88" s="35"/>
      <c r="I88" s="25">
        <v>0.1</v>
      </c>
      <c r="J88" s="35">
        <v>960640</v>
      </c>
      <c r="K88" s="89">
        <v>0.8</v>
      </c>
      <c r="L88" s="108">
        <v>0.79999999999999993</v>
      </c>
      <c r="M88" s="109">
        <v>7685120</v>
      </c>
      <c r="N88" s="110">
        <v>1921280</v>
      </c>
      <c r="O88" s="168">
        <v>0.7</v>
      </c>
      <c r="P88" s="171">
        <v>6724480</v>
      </c>
      <c r="Q88" s="176">
        <v>0.79999999999999993</v>
      </c>
    </row>
    <row r="89" spans="1:17" s="4" customFormat="1" ht="30">
      <c r="A89" s="43" t="s">
        <v>81</v>
      </c>
      <c r="B89" s="16" t="s">
        <v>39</v>
      </c>
      <c r="C89" s="18" t="s">
        <v>335</v>
      </c>
      <c r="D89" s="19"/>
      <c r="E89" s="34"/>
      <c r="F89" s="20"/>
      <c r="G89" s="25">
        <v>0</v>
      </c>
      <c r="H89" s="35"/>
      <c r="I89" s="25">
        <v>0.01</v>
      </c>
      <c r="J89" s="35">
        <v>96064</v>
      </c>
      <c r="K89" s="89">
        <v>0.2</v>
      </c>
      <c r="L89" s="108">
        <v>0.2</v>
      </c>
      <c r="M89" s="109">
        <v>1921280</v>
      </c>
      <c r="N89" s="110">
        <v>-1921280</v>
      </c>
      <c r="O89" s="168">
        <v>0.17</v>
      </c>
      <c r="P89" s="171">
        <v>1633088.0000000002</v>
      </c>
      <c r="Q89" s="176">
        <v>0.18000000000000002</v>
      </c>
    </row>
    <row r="90" spans="1:17" s="4" customFormat="1" ht="15" customHeight="1">
      <c r="A90" s="43" t="s">
        <v>81</v>
      </c>
      <c r="B90" s="16" t="s">
        <v>41</v>
      </c>
      <c r="C90" s="18" t="s">
        <v>201</v>
      </c>
      <c r="D90" s="19"/>
      <c r="E90" s="25">
        <v>0.1</v>
      </c>
      <c r="F90" s="20">
        <v>9606400</v>
      </c>
      <c r="G90" s="25">
        <v>0</v>
      </c>
      <c r="H90" s="35"/>
      <c r="I90" s="25">
        <v>0</v>
      </c>
      <c r="J90" s="35"/>
      <c r="K90" s="89">
        <v>0.8</v>
      </c>
      <c r="L90" s="108">
        <v>0.8</v>
      </c>
      <c r="M90" s="109">
        <v>7685120</v>
      </c>
      <c r="N90" s="110">
        <v>1921280</v>
      </c>
      <c r="O90" s="168">
        <v>0</v>
      </c>
      <c r="P90" s="171">
        <v>0</v>
      </c>
      <c r="Q90" s="176">
        <v>0</v>
      </c>
    </row>
    <row r="91" spans="1:17" s="4" customFormat="1" ht="15" customHeight="1">
      <c r="A91" s="43" t="s">
        <v>81</v>
      </c>
      <c r="B91" s="16" t="s">
        <v>43</v>
      </c>
      <c r="C91" s="18" t="s">
        <v>202</v>
      </c>
      <c r="D91" s="19"/>
      <c r="E91" s="25"/>
      <c r="F91" s="20"/>
      <c r="G91" s="25">
        <v>0</v>
      </c>
      <c r="H91" s="35"/>
      <c r="I91" s="25">
        <v>0</v>
      </c>
      <c r="J91" s="35"/>
      <c r="K91" s="89">
        <v>0.2</v>
      </c>
      <c r="L91" s="108">
        <v>0.2</v>
      </c>
      <c r="M91" s="109">
        <v>1921280</v>
      </c>
      <c r="N91" s="110">
        <v>-1921280</v>
      </c>
      <c r="O91" s="168">
        <v>0</v>
      </c>
      <c r="P91" s="171">
        <v>0</v>
      </c>
      <c r="Q91" s="176">
        <v>0</v>
      </c>
    </row>
    <row r="92" spans="1:17" s="4" customFormat="1" ht="15" customHeight="1">
      <c r="A92" s="43" t="s">
        <v>81</v>
      </c>
      <c r="B92" s="16" t="s">
        <v>45</v>
      </c>
      <c r="C92" s="18" t="s">
        <v>203</v>
      </c>
      <c r="D92" s="19"/>
      <c r="E92" s="25">
        <v>0.05</v>
      </c>
      <c r="F92" s="20">
        <v>4803200</v>
      </c>
      <c r="G92" s="25">
        <v>0</v>
      </c>
      <c r="H92" s="35"/>
      <c r="I92" s="25">
        <v>0</v>
      </c>
      <c r="J92" s="35"/>
      <c r="K92" s="89">
        <v>0.8</v>
      </c>
      <c r="L92" s="108">
        <v>0.8</v>
      </c>
      <c r="M92" s="109">
        <v>3842560</v>
      </c>
      <c r="N92" s="110">
        <v>960640</v>
      </c>
      <c r="O92" s="168">
        <v>0</v>
      </c>
      <c r="P92" s="171">
        <v>0</v>
      </c>
      <c r="Q92" s="176">
        <v>0</v>
      </c>
    </row>
    <row r="93" spans="1:17" s="4" customFormat="1" ht="15" customHeight="1">
      <c r="A93" s="43" t="s">
        <v>81</v>
      </c>
      <c r="B93" s="16" t="s">
        <v>47</v>
      </c>
      <c r="C93" s="18" t="s">
        <v>204</v>
      </c>
      <c r="D93" s="19"/>
      <c r="E93" s="25"/>
      <c r="F93" s="20"/>
      <c r="G93" s="25">
        <v>0</v>
      </c>
      <c r="H93" s="35"/>
      <c r="I93" s="25">
        <v>0</v>
      </c>
      <c r="J93" s="35"/>
      <c r="K93" s="89">
        <v>0.2</v>
      </c>
      <c r="L93" s="108">
        <v>0.2</v>
      </c>
      <c r="M93" s="109">
        <v>960640</v>
      </c>
      <c r="N93" s="110">
        <v>-960640</v>
      </c>
      <c r="O93" s="168">
        <v>0</v>
      </c>
      <c r="P93" s="171">
        <v>0</v>
      </c>
      <c r="Q93" s="176">
        <v>0</v>
      </c>
    </row>
    <row r="94" spans="1:17" s="4" customFormat="1" ht="15" customHeight="1">
      <c r="A94" s="43" t="s">
        <v>81</v>
      </c>
      <c r="B94" s="16" t="s">
        <v>49</v>
      </c>
      <c r="C94" s="18" t="s">
        <v>336</v>
      </c>
      <c r="D94" s="19"/>
      <c r="E94" s="25">
        <v>0.05</v>
      </c>
      <c r="F94" s="20">
        <v>4803200</v>
      </c>
      <c r="G94" s="25">
        <v>0</v>
      </c>
      <c r="H94" s="35"/>
      <c r="I94" s="25">
        <v>0</v>
      </c>
      <c r="J94" s="35"/>
      <c r="K94" s="89">
        <v>0.8</v>
      </c>
      <c r="L94" s="108">
        <v>0.8</v>
      </c>
      <c r="M94" s="109">
        <v>3842560</v>
      </c>
      <c r="N94" s="110">
        <v>960640</v>
      </c>
      <c r="O94" s="168">
        <v>0</v>
      </c>
      <c r="P94" s="171">
        <v>0</v>
      </c>
      <c r="Q94" s="176">
        <v>0</v>
      </c>
    </row>
    <row r="95" spans="1:17" s="4" customFormat="1" ht="15" customHeight="1">
      <c r="A95" s="43" t="s">
        <v>81</v>
      </c>
      <c r="B95" s="16" t="s">
        <v>51</v>
      </c>
      <c r="C95" s="18" t="s">
        <v>337</v>
      </c>
      <c r="D95" s="19"/>
      <c r="E95" s="25"/>
      <c r="F95" s="20"/>
      <c r="G95" s="25">
        <v>0</v>
      </c>
      <c r="H95" s="35"/>
      <c r="I95" s="25">
        <v>0</v>
      </c>
      <c r="J95" s="35"/>
      <c r="K95" s="89">
        <v>0.2</v>
      </c>
      <c r="L95" s="108">
        <v>0.2</v>
      </c>
      <c r="M95" s="109">
        <v>960640</v>
      </c>
      <c r="N95" s="110">
        <v>-960640</v>
      </c>
      <c r="O95" s="168">
        <v>0</v>
      </c>
      <c r="P95" s="171">
        <v>0</v>
      </c>
      <c r="Q95" s="176">
        <v>0</v>
      </c>
    </row>
    <row r="96" spans="1:17" s="4" customFormat="1" ht="15" customHeight="1">
      <c r="A96" s="43" t="s">
        <v>81</v>
      </c>
      <c r="B96" s="16" t="s">
        <v>53</v>
      </c>
      <c r="C96" s="18" t="s">
        <v>205</v>
      </c>
      <c r="D96" s="19"/>
      <c r="E96" s="34">
        <v>0.05</v>
      </c>
      <c r="F96" s="20">
        <v>4803200</v>
      </c>
      <c r="G96" s="25">
        <v>0</v>
      </c>
      <c r="H96" s="35"/>
      <c r="I96" s="25">
        <v>0</v>
      </c>
      <c r="J96" s="35">
        <v>0</v>
      </c>
      <c r="K96" s="89">
        <v>0.8</v>
      </c>
      <c r="L96" s="108">
        <v>0.8</v>
      </c>
      <c r="M96" s="109">
        <v>3842560</v>
      </c>
      <c r="N96" s="110">
        <v>960640</v>
      </c>
      <c r="O96" s="168">
        <v>0</v>
      </c>
      <c r="P96" s="171">
        <v>0</v>
      </c>
      <c r="Q96" s="176">
        <v>0</v>
      </c>
    </row>
    <row r="97" spans="1:17" s="4" customFormat="1" ht="15" customHeight="1">
      <c r="A97" s="43" t="s">
        <v>81</v>
      </c>
      <c r="B97" s="16" t="s">
        <v>55</v>
      </c>
      <c r="C97" s="18" t="s">
        <v>206</v>
      </c>
      <c r="D97" s="19"/>
      <c r="E97" s="34"/>
      <c r="F97" s="20"/>
      <c r="G97" s="25">
        <v>0</v>
      </c>
      <c r="H97" s="35"/>
      <c r="I97" s="25">
        <v>0</v>
      </c>
      <c r="J97" s="35">
        <v>0</v>
      </c>
      <c r="K97" s="89">
        <v>0.2</v>
      </c>
      <c r="L97" s="108">
        <v>0.2</v>
      </c>
      <c r="M97" s="109">
        <v>960640</v>
      </c>
      <c r="N97" s="110">
        <v>-960640</v>
      </c>
      <c r="O97" s="168">
        <v>0</v>
      </c>
      <c r="P97" s="171">
        <v>0</v>
      </c>
      <c r="Q97" s="176">
        <v>0</v>
      </c>
    </row>
    <row r="98" spans="1:17" s="4" customFormat="1" ht="15" customHeight="1">
      <c r="A98" s="43" t="s">
        <v>81</v>
      </c>
      <c r="B98" s="16" t="s">
        <v>57</v>
      </c>
      <c r="C98" s="18" t="s">
        <v>207</v>
      </c>
      <c r="D98" s="19"/>
      <c r="E98" s="34">
        <v>0.05</v>
      </c>
      <c r="F98" s="20">
        <v>4803200</v>
      </c>
      <c r="G98" s="25">
        <v>0</v>
      </c>
      <c r="H98" s="35"/>
      <c r="I98" s="25">
        <v>0.8</v>
      </c>
      <c r="J98" s="35">
        <v>3842560</v>
      </c>
      <c r="K98" s="89">
        <v>0.8</v>
      </c>
      <c r="L98" s="108">
        <v>0.8</v>
      </c>
      <c r="M98" s="109">
        <v>3842560</v>
      </c>
      <c r="N98" s="110">
        <v>960640</v>
      </c>
      <c r="O98" s="168">
        <v>0</v>
      </c>
      <c r="P98" s="171">
        <v>0</v>
      </c>
      <c r="Q98" s="176">
        <v>0.8</v>
      </c>
    </row>
    <row r="99" spans="1:17" s="4" customFormat="1" ht="15" customHeight="1">
      <c r="A99" s="43" t="s">
        <v>81</v>
      </c>
      <c r="B99" s="16" t="s">
        <v>59</v>
      </c>
      <c r="C99" s="18" t="s">
        <v>208</v>
      </c>
      <c r="D99" s="19"/>
      <c r="E99" s="34"/>
      <c r="F99" s="20"/>
      <c r="G99" s="25">
        <v>0</v>
      </c>
      <c r="H99" s="35"/>
      <c r="I99" s="25">
        <v>0.1</v>
      </c>
      <c r="J99" s="35">
        <v>480320</v>
      </c>
      <c r="K99" s="89">
        <v>0.2</v>
      </c>
      <c r="L99" s="108">
        <v>0.2</v>
      </c>
      <c r="M99" s="109">
        <v>960640</v>
      </c>
      <c r="N99" s="110">
        <v>-960640</v>
      </c>
      <c r="O99" s="168">
        <v>0</v>
      </c>
      <c r="P99" s="171">
        <v>0</v>
      </c>
      <c r="Q99" s="176">
        <v>0.1</v>
      </c>
    </row>
    <row r="100" spans="1:17" s="4" customFormat="1" ht="15" customHeight="1">
      <c r="A100" s="43" t="s">
        <v>81</v>
      </c>
      <c r="B100" s="16" t="s">
        <v>61</v>
      </c>
      <c r="C100" s="18" t="s">
        <v>209</v>
      </c>
      <c r="D100" s="19"/>
      <c r="E100" s="34">
        <v>0.05</v>
      </c>
      <c r="F100" s="20">
        <v>4803200</v>
      </c>
      <c r="G100" s="25">
        <v>0.8</v>
      </c>
      <c r="H100" s="35">
        <v>3842560</v>
      </c>
      <c r="I100" s="25">
        <v>0</v>
      </c>
      <c r="J100" s="35"/>
      <c r="K100" s="89">
        <v>0.8</v>
      </c>
      <c r="L100" s="108">
        <v>0.8</v>
      </c>
      <c r="M100" s="109">
        <v>3842560</v>
      </c>
      <c r="N100" s="110">
        <v>960640</v>
      </c>
      <c r="O100" s="168">
        <v>0</v>
      </c>
      <c r="P100" s="171">
        <v>0</v>
      </c>
      <c r="Q100" s="176">
        <v>0.8</v>
      </c>
    </row>
    <row r="101" spans="1:17" s="4" customFormat="1" ht="15" customHeight="1">
      <c r="A101" s="43" t="s">
        <v>81</v>
      </c>
      <c r="B101" s="16" t="s">
        <v>63</v>
      </c>
      <c r="C101" s="18" t="s">
        <v>210</v>
      </c>
      <c r="D101" s="19"/>
      <c r="E101" s="34"/>
      <c r="F101" s="20"/>
      <c r="G101" s="25">
        <v>0</v>
      </c>
      <c r="H101" s="35"/>
      <c r="I101" s="25">
        <v>0.08</v>
      </c>
      <c r="J101" s="35">
        <v>384256</v>
      </c>
      <c r="K101" s="89">
        <v>0.2</v>
      </c>
      <c r="L101" s="108">
        <v>0.2</v>
      </c>
      <c r="M101" s="109">
        <v>960640</v>
      </c>
      <c r="N101" s="110">
        <v>-960640</v>
      </c>
      <c r="O101" s="168">
        <v>0</v>
      </c>
      <c r="P101" s="171">
        <v>0</v>
      </c>
      <c r="Q101" s="176">
        <v>0.08</v>
      </c>
    </row>
    <row r="102" spans="1:17" s="4" customFormat="1" ht="15" customHeight="1">
      <c r="A102" s="43" t="s">
        <v>81</v>
      </c>
      <c r="B102" s="16" t="s">
        <v>65</v>
      </c>
      <c r="C102" s="18" t="s">
        <v>211</v>
      </c>
      <c r="D102" s="19"/>
      <c r="E102" s="34">
        <v>0.05</v>
      </c>
      <c r="F102" s="20">
        <v>4803200</v>
      </c>
      <c r="G102" s="25">
        <v>0</v>
      </c>
      <c r="H102" s="35"/>
      <c r="I102" s="25">
        <v>0.72</v>
      </c>
      <c r="J102" s="35">
        <v>3458304</v>
      </c>
      <c r="K102" s="89">
        <v>0.8</v>
      </c>
      <c r="L102" s="108">
        <v>0.8</v>
      </c>
      <c r="M102" s="109">
        <v>3842560.0000000005</v>
      </c>
      <c r="N102" s="110">
        <v>960639.99999999953</v>
      </c>
      <c r="O102" s="168">
        <v>0</v>
      </c>
      <c r="P102" s="171">
        <v>0</v>
      </c>
      <c r="Q102" s="176">
        <v>0.72</v>
      </c>
    </row>
    <row r="103" spans="1:17" s="4" customFormat="1" ht="15" customHeight="1">
      <c r="A103" s="43" t="s">
        <v>81</v>
      </c>
      <c r="B103" s="16" t="s">
        <v>67</v>
      </c>
      <c r="C103" s="18" t="s">
        <v>212</v>
      </c>
      <c r="D103" s="19"/>
      <c r="E103" s="34"/>
      <c r="F103" s="20"/>
      <c r="G103" s="25">
        <v>0</v>
      </c>
      <c r="H103" s="35"/>
      <c r="I103" s="25">
        <v>0.18</v>
      </c>
      <c r="J103" s="35">
        <v>864576</v>
      </c>
      <c r="K103" s="89">
        <v>0.2</v>
      </c>
      <c r="L103" s="108">
        <v>0.2</v>
      </c>
      <c r="M103" s="109">
        <v>960640.00000000012</v>
      </c>
      <c r="N103" s="110">
        <v>-960640.00000000012</v>
      </c>
      <c r="O103" s="168">
        <v>0</v>
      </c>
      <c r="P103" s="171">
        <v>0</v>
      </c>
      <c r="Q103" s="176">
        <v>0.18</v>
      </c>
    </row>
    <row r="104" spans="1:17" s="4" customFormat="1" ht="15" customHeight="1">
      <c r="A104" s="43" t="s">
        <v>81</v>
      </c>
      <c r="B104" s="16" t="s">
        <v>69</v>
      </c>
      <c r="C104" s="18" t="s">
        <v>213</v>
      </c>
      <c r="D104" s="19"/>
      <c r="E104" s="34">
        <v>0.05</v>
      </c>
      <c r="F104" s="20">
        <v>4803200</v>
      </c>
      <c r="G104" s="25">
        <v>0.7</v>
      </c>
      <c r="H104" s="35">
        <v>3362240</v>
      </c>
      <c r="I104" s="25">
        <v>0.10000000000000009</v>
      </c>
      <c r="J104" s="35">
        <v>480320.00000000041</v>
      </c>
      <c r="K104" s="89">
        <v>1</v>
      </c>
      <c r="L104" s="108">
        <v>1</v>
      </c>
      <c r="M104" s="109">
        <v>4803200</v>
      </c>
      <c r="N104" s="110">
        <v>0</v>
      </c>
      <c r="O104" s="168">
        <v>0</v>
      </c>
      <c r="P104" s="171">
        <v>0</v>
      </c>
      <c r="Q104" s="176">
        <v>0.8</v>
      </c>
    </row>
    <row r="105" spans="1:17" s="4" customFormat="1" ht="15" customHeight="1">
      <c r="A105" s="43" t="s">
        <v>81</v>
      </c>
      <c r="B105" s="16" t="s">
        <v>71</v>
      </c>
      <c r="C105" s="18" t="s">
        <v>214</v>
      </c>
      <c r="D105" s="45"/>
      <c r="E105" s="34">
        <v>0.05</v>
      </c>
      <c r="F105" s="20">
        <v>4803200</v>
      </c>
      <c r="G105" s="25">
        <v>0</v>
      </c>
      <c r="H105" s="35">
        <v>0</v>
      </c>
      <c r="I105" s="25">
        <v>0.4</v>
      </c>
      <c r="J105" s="35">
        <v>1921280</v>
      </c>
      <c r="K105" s="89">
        <v>1</v>
      </c>
      <c r="L105" s="108">
        <v>1</v>
      </c>
      <c r="M105" s="109">
        <v>4803200</v>
      </c>
      <c r="N105" s="110">
        <v>0</v>
      </c>
      <c r="O105" s="168">
        <v>0</v>
      </c>
      <c r="P105" s="171">
        <v>0</v>
      </c>
      <c r="Q105" s="176">
        <v>0.4</v>
      </c>
    </row>
    <row r="106" spans="1:17" ht="21.95" customHeight="1">
      <c r="B106" s="49" t="s">
        <v>215</v>
      </c>
      <c r="C106" s="31" t="s">
        <v>216</v>
      </c>
      <c r="D106" s="32">
        <v>35063360</v>
      </c>
      <c r="E106" s="32"/>
      <c r="F106" s="33"/>
      <c r="G106" s="66"/>
      <c r="H106" s="33"/>
      <c r="I106" s="66"/>
      <c r="J106" s="33"/>
      <c r="K106" s="88"/>
      <c r="L106" s="77">
        <v>0</v>
      </c>
      <c r="M106" s="73">
        <v>0</v>
      </c>
      <c r="N106" s="106">
        <v>0</v>
      </c>
      <c r="O106" s="168">
        <v>0</v>
      </c>
      <c r="P106" s="171">
        <v>0</v>
      </c>
      <c r="Q106" s="176">
        <v>0</v>
      </c>
    </row>
    <row r="107" spans="1:17" s="4" customFormat="1" ht="15" customHeight="1">
      <c r="A107" s="43"/>
      <c r="B107" s="111" t="s">
        <v>229</v>
      </c>
      <c r="C107" s="46" t="s">
        <v>230</v>
      </c>
      <c r="D107" s="19"/>
      <c r="E107" s="25"/>
      <c r="F107" s="20"/>
      <c r="G107" s="25">
        <v>0</v>
      </c>
      <c r="H107" s="35"/>
      <c r="I107" s="25">
        <v>0</v>
      </c>
      <c r="J107" s="35"/>
      <c r="K107" s="89"/>
      <c r="L107" s="108">
        <v>0</v>
      </c>
      <c r="M107" s="109">
        <v>0</v>
      </c>
      <c r="N107" s="110">
        <v>0</v>
      </c>
      <c r="O107" s="168">
        <v>0</v>
      </c>
      <c r="P107" s="171">
        <v>0</v>
      </c>
      <c r="Q107" s="176">
        <v>0</v>
      </c>
    </row>
    <row r="108" spans="1:17" s="4" customFormat="1" ht="15" customHeight="1">
      <c r="A108" s="43"/>
      <c r="B108" s="16"/>
      <c r="C108" s="46" t="s">
        <v>231</v>
      </c>
      <c r="D108" s="45">
        <v>28819200</v>
      </c>
      <c r="E108" s="25"/>
      <c r="F108" s="20"/>
      <c r="G108" s="25">
        <v>0</v>
      </c>
      <c r="H108" s="35"/>
      <c r="I108" s="25">
        <v>0</v>
      </c>
      <c r="J108" s="35"/>
      <c r="K108" s="89"/>
      <c r="L108" s="108">
        <v>0</v>
      </c>
      <c r="M108" s="109">
        <v>0</v>
      </c>
      <c r="N108" s="110">
        <v>0</v>
      </c>
      <c r="O108" s="168">
        <v>0</v>
      </c>
      <c r="P108" s="171">
        <v>0</v>
      </c>
      <c r="Q108" s="176">
        <v>0</v>
      </c>
    </row>
    <row r="109" spans="1:17" s="4" customFormat="1" ht="15" customHeight="1">
      <c r="A109" s="43" t="s">
        <v>81</v>
      </c>
      <c r="B109" s="16"/>
      <c r="C109" s="47" t="s">
        <v>232</v>
      </c>
      <c r="D109" s="45"/>
      <c r="E109" s="25">
        <v>0.8</v>
      </c>
      <c r="F109" s="20">
        <v>23055360</v>
      </c>
      <c r="G109" s="25">
        <v>0</v>
      </c>
      <c r="H109" s="35"/>
      <c r="I109" s="25">
        <v>0.36363636363636365</v>
      </c>
      <c r="J109" s="35">
        <v>8383767.2727272734</v>
      </c>
      <c r="K109" s="89">
        <v>1</v>
      </c>
      <c r="L109" s="108">
        <v>1</v>
      </c>
      <c r="M109" s="109">
        <v>23055360</v>
      </c>
      <c r="N109" s="110">
        <v>0</v>
      </c>
      <c r="O109" s="168">
        <v>0.63636363636363635</v>
      </c>
      <c r="P109" s="171">
        <v>14671592.727272727</v>
      </c>
      <c r="Q109" s="176">
        <v>1</v>
      </c>
    </row>
    <row r="110" spans="1:17" s="4" customFormat="1" ht="15" customHeight="1">
      <c r="A110" s="43" t="s">
        <v>81</v>
      </c>
      <c r="B110" s="16"/>
      <c r="C110" s="47" t="s">
        <v>233</v>
      </c>
      <c r="D110" s="45"/>
      <c r="E110" s="25">
        <v>0.15</v>
      </c>
      <c r="F110" s="20">
        <v>4322880</v>
      </c>
      <c r="G110" s="25">
        <v>0</v>
      </c>
      <c r="H110" s="35"/>
      <c r="I110" s="25">
        <v>0.06</v>
      </c>
      <c r="J110" s="35">
        <v>259372.79999999999</v>
      </c>
      <c r="K110" s="89">
        <v>1</v>
      </c>
      <c r="L110" s="108">
        <v>1</v>
      </c>
      <c r="M110" s="109">
        <v>4322880</v>
      </c>
      <c r="N110" s="110">
        <v>0</v>
      </c>
      <c r="O110" s="168">
        <v>0</v>
      </c>
      <c r="P110" s="171">
        <v>0</v>
      </c>
      <c r="Q110" s="176">
        <v>0.06</v>
      </c>
    </row>
    <row r="111" spans="1:17" s="4" customFormat="1" ht="15" customHeight="1">
      <c r="A111" s="43" t="s">
        <v>81</v>
      </c>
      <c r="B111" s="16"/>
      <c r="C111" s="47" t="s">
        <v>234</v>
      </c>
      <c r="D111" s="45"/>
      <c r="E111" s="25">
        <v>0.05</v>
      </c>
      <c r="F111" s="20">
        <v>1440960</v>
      </c>
      <c r="G111" s="25">
        <v>0</v>
      </c>
      <c r="H111" s="35"/>
      <c r="I111" s="25">
        <v>0</v>
      </c>
      <c r="J111" s="35"/>
      <c r="K111" s="89">
        <v>1</v>
      </c>
      <c r="L111" s="108">
        <v>1</v>
      </c>
      <c r="M111" s="109">
        <v>1440960</v>
      </c>
      <c r="N111" s="110">
        <v>0</v>
      </c>
      <c r="O111" s="168">
        <v>0</v>
      </c>
      <c r="P111" s="171">
        <v>0</v>
      </c>
      <c r="Q111" s="176">
        <v>0</v>
      </c>
    </row>
    <row r="112" spans="1:17" s="4" customFormat="1" ht="15" customHeight="1">
      <c r="A112" s="43"/>
      <c r="B112" s="16"/>
      <c r="C112" s="47"/>
      <c r="D112" s="45"/>
      <c r="E112" s="25"/>
      <c r="F112" s="20"/>
      <c r="G112" s="25">
        <v>0</v>
      </c>
      <c r="H112" s="35"/>
      <c r="I112" s="25">
        <v>0</v>
      </c>
      <c r="J112" s="35"/>
      <c r="K112" s="89"/>
      <c r="L112" s="108">
        <v>0</v>
      </c>
      <c r="M112" s="109">
        <v>0</v>
      </c>
      <c r="N112" s="110">
        <v>0</v>
      </c>
      <c r="O112" s="168">
        <v>0</v>
      </c>
      <c r="P112" s="171">
        <v>0</v>
      </c>
      <c r="Q112" s="176">
        <v>0</v>
      </c>
    </row>
    <row r="113" spans="1:17" s="4" customFormat="1" ht="15" customHeight="1">
      <c r="A113" s="43"/>
      <c r="B113" s="16"/>
      <c r="C113" s="46" t="s">
        <v>235</v>
      </c>
      <c r="D113" s="45">
        <v>7685120</v>
      </c>
      <c r="E113" s="25"/>
      <c r="F113" s="20"/>
      <c r="G113" s="25">
        <v>0</v>
      </c>
      <c r="H113" s="35"/>
      <c r="I113" s="25">
        <v>0</v>
      </c>
      <c r="J113" s="35"/>
      <c r="K113" s="89"/>
      <c r="L113" s="108">
        <v>0</v>
      </c>
      <c r="M113" s="109">
        <v>0</v>
      </c>
      <c r="N113" s="110">
        <v>0</v>
      </c>
      <c r="O113" s="168">
        <v>0</v>
      </c>
      <c r="P113" s="171">
        <v>0</v>
      </c>
      <c r="Q113" s="176">
        <v>0</v>
      </c>
    </row>
    <row r="114" spans="1:17" s="4" customFormat="1" ht="15" customHeight="1">
      <c r="A114" s="43" t="s">
        <v>81</v>
      </c>
      <c r="B114" s="16"/>
      <c r="C114" s="47" t="s">
        <v>232</v>
      </c>
      <c r="D114" s="45"/>
      <c r="E114" s="25">
        <v>0.8</v>
      </c>
      <c r="F114" s="20">
        <v>6148096</v>
      </c>
      <c r="G114" s="25">
        <v>0</v>
      </c>
      <c r="H114" s="35"/>
      <c r="I114" s="25">
        <v>0.8</v>
      </c>
      <c r="J114" s="35">
        <v>4918476.7999999998</v>
      </c>
      <c r="K114" s="89">
        <v>1</v>
      </c>
      <c r="L114" s="108">
        <v>1</v>
      </c>
      <c r="M114" s="109">
        <v>6148096</v>
      </c>
      <c r="N114" s="110">
        <v>0</v>
      </c>
      <c r="O114" s="168">
        <v>0.19999999999999996</v>
      </c>
      <c r="P114" s="171">
        <v>1229619.1999999997</v>
      </c>
      <c r="Q114" s="176">
        <v>1</v>
      </c>
    </row>
    <row r="115" spans="1:17" s="4" customFormat="1" ht="15" customHeight="1">
      <c r="A115" s="43" t="s">
        <v>81</v>
      </c>
      <c r="B115" s="16"/>
      <c r="C115" s="47" t="s">
        <v>233</v>
      </c>
      <c r="D115" s="45"/>
      <c r="E115" s="25">
        <v>0.15</v>
      </c>
      <c r="F115" s="20">
        <v>1152768</v>
      </c>
      <c r="G115" s="25">
        <v>0</v>
      </c>
      <c r="H115" s="35"/>
      <c r="I115" s="25">
        <v>0</v>
      </c>
      <c r="J115" s="35"/>
      <c r="K115" s="89">
        <v>1</v>
      </c>
      <c r="L115" s="108">
        <v>1</v>
      </c>
      <c r="M115" s="109">
        <v>1152768</v>
      </c>
      <c r="N115" s="110">
        <v>0</v>
      </c>
      <c r="O115" s="168">
        <v>0</v>
      </c>
      <c r="P115" s="171">
        <v>0</v>
      </c>
      <c r="Q115" s="176">
        <v>0</v>
      </c>
    </row>
    <row r="116" spans="1:17" s="4" customFormat="1" ht="15" customHeight="1">
      <c r="A116" s="43" t="s">
        <v>81</v>
      </c>
      <c r="B116" s="16"/>
      <c r="C116" s="47" t="s">
        <v>234</v>
      </c>
      <c r="D116" s="45"/>
      <c r="E116" s="25">
        <v>0.05</v>
      </c>
      <c r="F116" s="20">
        <v>384256</v>
      </c>
      <c r="G116" s="25">
        <v>0</v>
      </c>
      <c r="H116" s="35"/>
      <c r="I116" s="25">
        <v>0</v>
      </c>
      <c r="J116" s="35"/>
      <c r="K116" s="89">
        <v>1</v>
      </c>
      <c r="L116" s="108">
        <v>1</v>
      </c>
      <c r="M116" s="109">
        <v>384256</v>
      </c>
      <c r="N116" s="110">
        <v>0</v>
      </c>
      <c r="O116" s="168">
        <v>0</v>
      </c>
      <c r="P116" s="171">
        <v>0</v>
      </c>
      <c r="Q116" s="176">
        <v>0</v>
      </c>
    </row>
    <row r="117" spans="1:17" s="4" customFormat="1" ht="15" customHeight="1">
      <c r="A117" s="43"/>
      <c r="B117" s="16"/>
      <c r="C117" s="47"/>
      <c r="D117" s="45"/>
      <c r="E117" s="25"/>
      <c r="F117" s="20"/>
      <c r="G117" s="25">
        <v>0</v>
      </c>
      <c r="H117" s="35"/>
      <c r="I117" s="25">
        <v>0</v>
      </c>
      <c r="J117" s="35"/>
      <c r="K117" s="89"/>
      <c r="L117" s="108">
        <v>0</v>
      </c>
      <c r="M117" s="109">
        <v>0</v>
      </c>
      <c r="N117" s="110">
        <v>0</v>
      </c>
      <c r="O117" s="168">
        <v>0</v>
      </c>
      <c r="P117" s="171">
        <v>0</v>
      </c>
      <c r="Q117" s="176">
        <v>0</v>
      </c>
    </row>
    <row r="118" spans="1:17" s="4" customFormat="1" ht="15" customHeight="1">
      <c r="A118" s="43"/>
      <c r="B118" s="16"/>
      <c r="C118" s="46" t="s">
        <v>236</v>
      </c>
      <c r="D118" s="45">
        <v>6244160</v>
      </c>
      <c r="E118" s="25"/>
      <c r="F118" s="20"/>
      <c r="G118" s="25">
        <v>0</v>
      </c>
      <c r="H118" s="35"/>
      <c r="I118" s="25">
        <v>0</v>
      </c>
      <c r="J118" s="35"/>
      <c r="K118" s="89"/>
      <c r="L118" s="108">
        <v>0</v>
      </c>
      <c r="M118" s="109">
        <v>0</v>
      </c>
      <c r="N118" s="110">
        <v>0</v>
      </c>
      <c r="O118" s="168">
        <v>0</v>
      </c>
      <c r="P118" s="171">
        <v>0</v>
      </c>
      <c r="Q118" s="176">
        <v>0</v>
      </c>
    </row>
    <row r="119" spans="1:17" s="4" customFormat="1" ht="15" customHeight="1">
      <c r="A119" s="43" t="s">
        <v>81</v>
      </c>
      <c r="B119" s="16"/>
      <c r="C119" s="47" t="s">
        <v>232</v>
      </c>
      <c r="D119" s="19"/>
      <c r="E119" s="25">
        <v>0.8</v>
      </c>
      <c r="F119" s="20">
        <v>4995328</v>
      </c>
      <c r="G119" s="25">
        <v>0.5</v>
      </c>
      <c r="H119" s="35">
        <v>2497664</v>
      </c>
      <c r="I119" s="25">
        <v>0</v>
      </c>
      <c r="J119" s="35"/>
      <c r="K119" s="89">
        <v>1</v>
      </c>
      <c r="L119" s="108">
        <v>1</v>
      </c>
      <c r="M119" s="109">
        <v>4995328</v>
      </c>
      <c r="N119" s="110">
        <v>0</v>
      </c>
      <c r="O119" s="168">
        <v>0</v>
      </c>
      <c r="P119" s="171">
        <v>0</v>
      </c>
      <c r="Q119" s="176">
        <v>0.5</v>
      </c>
    </row>
    <row r="120" spans="1:17" s="4" customFormat="1" ht="15" customHeight="1">
      <c r="A120" s="43" t="s">
        <v>81</v>
      </c>
      <c r="B120" s="16"/>
      <c r="C120" s="47" t="s">
        <v>233</v>
      </c>
      <c r="D120" s="19"/>
      <c r="E120" s="25">
        <v>0.15</v>
      </c>
      <c r="F120" s="20">
        <v>936624</v>
      </c>
      <c r="G120" s="25">
        <v>0</v>
      </c>
      <c r="H120" s="35"/>
      <c r="I120" s="25">
        <v>0</v>
      </c>
      <c r="J120" s="35"/>
      <c r="K120" s="89">
        <v>1</v>
      </c>
      <c r="L120" s="108">
        <v>1</v>
      </c>
      <c r="M120" s="109">
        <v>936624</v>
      </c>
      <c r="N120" s="110">
        <v>0</v>
      </c>
      <c r="O120" s="168">
        <v>0</v>
      </c>
      <c r="P120" s="171">
        <v>0</v>
      </c>
      <c r="Q120" s="176">
        <v>0</v>
      </c>
    </row>
    <row r="121" spans="1:17" s="4" customFormat="1" ht="15" customHeight="1">
      <c r="A121" s="43" t="s">
        <v>81</v>
      </c>
      <c r="B121" s="16"/>
      <c r="C121" s="47" t="s">
        <v>234</v>
      </c>
      <c r="D121" s="19"/>
      <c r="E121" s="25">
        <v>0.05</v>
      </c>
      <c r="F121" s="20">
        <v>312208</v>
      </c>
      <c r="G121" s="25">
        <v>0</v>
      </c>
      <c r="H121" s="35"/>
      <c r="I121" s="25">
        <v>0</v>
      </c>
      <c r="J121" s="35"/>
      <c r="K121" s="89">
        <v>1</v>
      </c>
      <c r="L121" s="108">
        <v>1</v>
      </c>
      <c r="M121" s="109">
        <v>312208</v>
      </c>
      <c r="N121" s="110">
        <v>0</v>
      </c>
      <c r="O121" s="168">
        <v>0</v>
      </c>
      <c r="P121" s="171">
        <v>0</v>
      </c>
      <c r="Q121" s="176">
        <v>0</v>
      </c>
    </row>
    <row r="122" spans="1:17" ht="15" customHeight="1">
      <c r="B122" s="36"/>
      <c r="C122" s="37"/>
      <c r="D122" s="30"/>
      <c r="E122" s="27"/>
      <c r="F122" s="20"/>
      <c r="G122" s="25">
        <v>0</v>
      </c>
      <c r="H122" s="28"/>
      <c r="I122" s="25">
        <v>0</v>
      </c>
      <c r="J122" s="35"/>
      <c r="K122" s="85"/>
      <c r="L122" s="77">
        <v>0</v>
      </c>
      <c r="M122" s="73">
        <v>0</v>
      </c>
      <c r="N122" s="106">
        <v>0</v>
      </c>
      <c r="O122" s="168">
        <v>0</v>
      </c>
      <c r="P122" s="171">
        <v>0</v>
      </c>
      <c r="Q122" s="176">
        <v>0</v>
      </c>
    </row>
    <row r="123" spans="1:17" ht="21.95" customHeight="1">
      <c r="B123" s="49" t="s">
        <v>241</v>
      </c>
      <c r="C123" s="31" t="s">
        <v>242</v>
      </c>
      <c r="D123" s="32">
        <v>0</v>
      </c>
      <c r="E123" s="32"/>
      <c r="F123" s="33"/>
      <c r="G123" s="66"/>
      <c r="H123" s="33"/>
      <c r="I123" s="66"/>
      <c r="J123" s="33"/>
      <c r="K123" s="88"/>
      <c r="L123" s="77">
        <v>0</v>
      </c>
      <c r="M123" s="73">
        <v>0</v>
      </c>
      <c r="N123" s="106">
        <v>0</v>
      </c>
      <c r="O123" s="168">
        <v>0</v>
      </c>
      <c r="P123" s="171">
        <v>0</v>
      </c>
      <c r="Q123" s="176">
        <v>0</v>
      </c>
    </row>
    <row r="124" spans="1:17" ht="15" customHeight="1">
      <c r="B124" s="36" t="s">
        <v>217</v>
      </c>
      <c r="C124" s="46" t="s">
        <v>230</v>
      </c>
      <c r="D124" s="30"/>
      <c r="E124" s="38"/>
      <c r="F124" s="20"/>
      <c r="G124" s="25">
        <v>0</v>
      </c>
      <c r="H124" s="28"/>
      <c r="I124" s="25">
        <v>0</v>
      </c>
      <c r="J124" s="35"/>
      <c r="K124" s="85"/>
      <c r="L124" s="77">
        <v>0</v>
      </c>
      <c r="M124" s="73">
        <v>0</v>
      </c>
      <c r="N124" s="106">
        <v>0</v>
      </c>
      <c r="O124" s="168">
        <v>0</v>
      </c>
      <c r="P124" s="171">
        <v>0</v>
      </c>
      <c r="Q124" s="176">
        <v>0</v>
      </c>
    </row>
    <row r="125" spans="1:17" ht="15" customHeight="1">
      <c r="B125" s="36"/>
      <c r="C125" s="46" t="s">
        <v>246</v>
      </c>
      <c r="D125" s="44">
        <v>25937280</v>
      </c>
      <c r="E125" s="38"/>
      <c r="F125" s="20"/>
      <c r="G125" s="25">
        <v>0</v>
      </c>
      <c r="H125" s="28"/>
      <c r="I125" s="25">
        <v>0</v>
      </c>
      <c r="J125" s="35"/>
      <c r="K125" s="85"/>
      <c r="L125" s="77">
        <v>0</v>
      </c>
      <c r="M125" s="73">
        <v>0</v>
      </c>
      <c r="N125" s="106">
        <v>0</v>
      </c>
      <c r="O125" s="168">
        <v>0</v>
      </c>
      <c r="P125" s="171">
        <v>0</v>
      </c>
      <c r="Q125" s="176">
        <v>0</v>
      </c>
    </row>
    <row r="126" spans="1:17" ht="15" customHeight="1">
      <c r="A126" s="40" t="s">
        <v>81</v>
      </c>
      <c r="B126" s="36"/>
      <c r="C126" s="47" t="s">
        <v>232</v>
      </c>
      <c r="D126" s="30"/>
      <c r="E126" s="27">
        <v>0.8</v>
      </c>
      <c r="F126" s="20">
        <v>20749824</v>
      </c>
      <c r="G126" s="25">
        <v>0</v>
      </c>
      <c r="H126" s="28"/>
      <c r="I126" s="25">
        <v>0.5</v>
      </c>
      <c r="J126" s="35">
        <v>10374912</v>
      </c>
      <c r="K126" s="85">
        <v>1</v>
      </c>
      <c r="L126" s="77">
        <v>1</v>
      </c>
      <c r="M126" s="73">
        <v>20749824</v>
      </c>
      <c r="N126" s="106">
        <v>0</v>
      </c>
      <c r="O126" s="168">
        <v>0.5</v>
      </c>
      <c r="P126" s="171">
        <v>10374912</v>
      </c>
      <c r="Q126" s="176">
        <v>1</v>
      </c>
    </row>
    <row r="127" spans="1:17" ht="15" customHeight="1">
      <c r="A127" s="40" t="s">
        <v>81</v>
      </c>
      <c r="B127" s="36"/>
      <c r="C127" s="47" t="s">
        <v>233</v>
      </c>
      <c r="D127" s="30"/>
      <c r="E127" s="27">
        <v>0.15</v>
      </c>
      <c r="F127" s="20">
        <v>3890592</v>
      </c>
      <c r="G127" s="25">
        <v>0</v>
      </c>
      <c r="H127" s="28"/>
      <c r="I127" s="25">
        <v>0</v>
      </c>
      <c r="J127" s="35"/>
      <c r="K127" s="85">
        <v>1</v>
      </c>
      <c r="L127" s="77">
        <v>1</v>
      </c>
      <c r="M127" s="73">
        <v>3890592</v>
      </c>
      <c r="N127" s="106">
        <v>0</v>
      </c>
      <c r="O127" s="168">
        <v>0</v>
      </c>
      <c r="P127" s="171">
        <v>0</v>
      </c>
      <c r="Q127" s="176">
        <v>0</v>
      </c>
    </row>
    <row r="128" spans="1:17" ht="15" customHeight="1">
      <c r="A128" s="40" t="s">
        <v>81</v>
      </c>
      <c r="B128" s="36"/>
      <c r="C128" s="47" t="s">
        <v>234</v>
      </c>
      <c r="D128" s="30"/>
      <c r="E128" s="27">
        <v>0.05</v>
      </c>
      <c r="F128" s="20">
        <v>1296864</v>
      </c>
      <c r="G128" s="25">
        <v>0</v>
      </c>
      <c r="H128" s="28"/>
      <c r="I128" s="25">
        <v>0</v>
      </c>
      <c r="J128" s="35"/>
      <c r="K128" s="85">
        <v>1</v>
      </c>
      <c r="L128" s="77">
        <v>1</v>
      </c>
      <c r="M128" s="73">
        <v>1296864</v>
      </c>
      <c r="N128" s="106">
        <v>0</v>
      </c>
      <c r="O128" s="168">
        <v>0</v>
      </c>
      <c r="P128" s="171">
        <v>0</v>
      </c>
      <c r="Q128" s="176">
        <v>0</v>
      </c>
    </row>
    <row r="129" spans="1:17" ht="15" customHeight="1">
      <c r="B129" s="36"/>
      <c r="C129" s="47"/>
      <c r="D129" s="30"/>
      <c r="E129" s="38"/>
      <c r="F129" s="20"/>
      <c r="G129" s="25">
        <v>0</v>
      </c>
      <c r="H129" s="28"/>
      <c r="I129" s="25">
        <v>0</v>
      </c>
      <c r="J129" s="35"/>
      <c r="K129" s="85"/>
      <c r="L129" s="77">
        <v>0</v>
      </c>
      <c r="M129" s="73">
        <v>0</v>
      </c>
      <c r="N129" s="106">
        <v>0</v>
      </c>
      <c r="O129" s="168">
        <v>0</v>
      </c>
      <c r="P129" s="171">
        <v>0</v>
      </c>
      <c r="Q129" s="176">
        <v>0</v>
      </c>
    </row>
    <row r="130" spans="1:17" ht="15" customHeight="1">
      <c r="B130" s="36"/>
      <c r="C130" s="46" t="s">
        <v>247</v>
      </c>
      <c r="D130" s="44">
        <v>4322880</v>
      </c>
      <c r="E130" s="38"/>
      <c r="F130" s="20"/>
      <c r="G130" s="25">
        <v>0</v>
      </c>
      <c r="H130" s="28"/>
      <c r="I130" s="25">
        <v>0</v>
      </c>
      <c r="J130" s="35"/>
      <c r="K130" s="85"/>
      <c r="L130" s="77">
        <v>0</v>
      </c>
      <c r="M130" s="73">
        <v>0</v>
      </c>
      <c r="N130" s="106">
        <v>0</v>
      </c>
      <c r="O130" s="168">
        <v>0</v>
      </c>
      <c r="P130" s="171">
        <v>0</v>
      </c>
      <c r="Q130" s="176">
        <v>0</v>
      </c>
    </row>
    <row r="131" spans="1:17" s="3" customFormat="1" ht="15" customHeight="1">
      <c r="A131" s="40" t="s">
        <v>81</v>
      </c>
      <c r="B131" s="16"/>
      <c r="C131" s="47" t="s">
        <v>232</v>
      </c>
      <c r="D131" s="19"/>
      <c r="E131" s="25">
        <v>0.8</v>
      </c>
      <c r="F131" s="20">
        <v>3458304</v>
      </c>
      <c r="G131" s="25">
        <v>0</v>
      </c>
      <c r="H131" s="35"/>
      <c r="I131" s="25">
        <v>0.8</v>
      </c>
      <c r="J131" s="35">
        <v>2766643.2000000002</v>
      </c>
      <c r="K131" s="85">
        <v>1</v>
      </c>
      <c r="L131" s="77">
        <v>1</v>
      </c>
      <c r="M131" s="73">
        <v>3458304</v>
      </c>
      <c r="N131" s="106">
        <v>0</v>
      </c>
      <c r="O131" s="168">
        <v>0</v>
      </c>
      <c r="P131" s="171">
        <v>0</v>
      </c>
      <c r="Q131" s="176">
        <v>0.8</v>
      </c>
    </row>
    <row r="132" spans="1:17" ht="15" customHeight="1">
      <c r="A132" s="40" t="s">
        <v>81</v>
      </c>
      <c r="B132" s="36"/>
      <c r="C132" s="47" t="s">
        <v>233</v>
      </c>
      <c r="D132" s="30"/>
      <c r="E132" s="27">
        <v>0.15</v>
      </c>
      <c r="F132" s="20">
        <v>648432</v>
      </c>
      <c r="G132" s="25">
        <v>0</v>
      </c>
      <c r="H132" s="28"/>
      <c r="I132" s="25">
        <v>0</v>
      </c>
      <c r="J132" s="35"/>
      <c r="K132" s="85">
        <v>1</v>
      </c>
      <c r="L132" s="77">
        <v>1</v>
      </c>
      <c r="M132" s="73">
        <v>648432</v>
      </c>
      <c r="N132" s="106">
        <v>0</v>
      </c>
      <c r="O132" s="168">
        <v>0</v>
      </c>
      <c r="P132" s="171">
        <v>0</v>
      </c>
      <c r="Q132" s="176">
        <v>0</v>
      </c>
    </row>
    <row r="133" spans="1:17" ht="15" customHeight="1">
      <c r="A133" s="40" t="s">
        <v>81</v>
      </c>
      <c r="B133" s="36"/>
      <c r="C133" s="47" t="s">
        <v>234</v>
      </c>
      <c r="D133" s="30"/>
      <c r="E133" s="27">
        <v>0.05</v>
      </c>
      <c r="F133" s="20">
        <v>216144</v>
      </c>
      <c r="G133" s="25">
        <v>0</v>
      </c>
      <c r="H133" s="28"/>
      <c r="I133" s="25">
        <v>0</v>
      </c>
      <c r="J133" s="35"/>
      <c r="K133" s="85">
        <v>1</v>
      </c>
      <c r="L133" s="77">
        <v>1</v>
      </c>
      <c r="M133" s="73">
        <v>216144</v>
      </c>
      <c r="N133" s="106">
        <v>0</v>
      </c>
      <c r="O133" s="168">
        <v>0</v>
      </c>
      <c r="P133" s="171">
        <v>0</v>
      </c>
      <c r="Q133" s="176">
        <v>0</v>
      </c>
    </row>
    <row r="134" spans="1:17" ht="15" customHeight="1">
      <c r="B134" s="36"/>
      <c r="C134" s="47"/>
      <c r="D134" s="30"/>
      <c r="E134" s="38"/>
      <c r="F134" s="20"/>
      <c r="G134" s="25">
        <v>0</v>
      </c>
      <c r="H134" s="28"/>
      <c r="I134" s="25">
        <v>0</v>
      </c>
      <c r="J134" s="35"/>
      <c r="K134" s="85"/>
      <c r="L134" s="77">
        <v>0</v>
      </c>
      <c r="M134" s="73">
        <v>0</v>
      </c>
      <c r="N134" s="106">
        <v>0</v>
      </c>
      <c r="O134" s="168">
        <v>0</v>
      </c>
      <c r="P134" s="171">
        <v>0</v>
      </c>
      <c r="Q134" s="176">
        <v>0</v>
      </c>
    </row>
    <row r="135" spans="1:17" ht="15" customHeight="1">
      <c r="B135" s="36"/>
      <c r="C135" s="46" t="s">
        <v>248</v>
      </c>
      <c r="D135" s="44">
        <v>7204800</v>
      </c>
      <c r="E135" s="38"/>
      <c r="F135" s="20"/>
      <c r="G135" s="25">
        <v>0</v>
      </c>
      <c r="H135" s="28"/>
      <c r="I135" s="25">
        <v>0</v>
      </c>
      <c r="J135" s="35"/>
      <c r="K135" s="85"/>
      <c r="L135" s="77">
        <v>0</v>
      </c>
      <c r="M135" s="73">
        <v>0</v>
      </c>
      <c r="N135" s="106">
        <v>0</v>
      </c>
      <c r="O135" s="168">
        <v>0</v>
      </c>
      <c r="P135" s="171">
        <v>0</v>
      </c>
      <c r="Q135" s="176">
        <v>0</v>
      </c>
    </row>
    <row r="136" spans="1:17" ht="15" customHeight="1">
      <c r="A136" s="40" t="s">
        <v>81</v>
      </c>
      <c r="B136" s="36"/>
      <c r="C136" s="47" t="s">
        <v>232</v>
      </c>
      <c r="D136" s="30"/>
      <c r="E136" s="27">
        <v>0.8</v>
      </c>
      <c r="F136" s="20">
        <v>5763840</v>
      </c>
      <c r="G136" s="25">
        <v>0</v>
      </c>
      <c r="H136" s="28"/>
      <c r="I136" s="25">
        <v>0</v>
      </c>
      <c r="J136" s="35"/>
      <c r="K136" s="85">
        <v>1</v>
      </c>
      <c r="L136" s="77">
        <v>1</v>
      </c>
      <c r="M136" s="73">
        <v>5763840</v>
      </c>
      <c r="N136" s="106">
        <v>0</v>
      </c>
      <c r="O136" s="168">
        <v>0</v>
      </c>
      <c r="P136" s="171">
        <v>0</v>
      </c>
      <c r="Q136" s="176">
        <v>0</v>
      </c>
    </row>
    <row r="137" spans="1:17" ht="15" customHeight="1">
      <c r="A137" s="40" t="s">
        <v>81</v>
      </c>
      <c r="B137" s="36"/>
      <c r="C137" s="47" t="s">
        <v>233</v>
      </c>
      <c r="D137" s="30"/>
      <c r="E137" s="27">
        <v>0.15</v>
      </c>
      <c r="F137" s="20">
        <v>1080720</v>
      </c>
      <c r="G137" s="25">
        <v>0</v>
      </c>
      <c r="H137" s="28"/>
      <c r="I137" s="25">
        <v>0</v>
      </c>
      <c r="J137" s="35"/>
      <c r="K137" s="85">
        <v>1</v>
      </c>
      <c r="L137" s="77">
        <v>1</v>
      </c>
      <c r="M137" s="73">
        <v>1080720</v>
      </c>
      <c r="N137" s="106">
        <v>0</v>
      </c>
      <c r="O137" s="168">
        <v>0</v>
      </c>
      <c r="P137" s="171">
        <v>0</v>
      </c>
      <c r="Q137" s="176">
        <v>0</v>
      </c>
    </row>
    <row r="138" spans="1:17" ht="15" customHeight="1">
      <c r="A138" s="40" t="s">
        <v>81</v>
      </c>
      <c r="B138" s="36"/>
      <c r="C138" s="47" t="s">
        <v>234</v>
      </c>
      <c r="D138" s="30"/>
      <c r="E138" s="27">
        <v>0.05</v>
      </c>
      <c r="F138" s="20">
        <v>360240</v>
      </c>
      <c r="G138" s="25">
        <v>0</v>
      </c>
      <c r="H138" s="28"/>
      <c r="I138" s="25">
        <v>0</v>
      </c>
      <c r="J138" s="35"/>
      <c r="K138" s="85">
        <v>1</v>
      </c>
      <c r="L138" s="77">
        <v>1</v>
      </c>
      <c r="M138" s="73">
        <v>360240</v>
      </c>
      <c r="N138" s="106">
        <v>0</v>
      </c>
      <c r="O138" s="168">
        <v>0</v>
      </c>
      <c r="P138" s="171">
        <v>0</v>
      </c>
      <c r="Q138" s="176">
        <v>0</v>
      </c>
    </row>
    <row r="139" spans="1:17" ht="21.95" customHeight="1">
      <c r="B139" s="49" t="s">
        <v>249</v>
      </c>
      <c r="C139" s="31" t="s">
        <v>250</v>
      </c>
      <c r="D139" s="32">
        <v>67244800</v>
      </c>
      <c r="E139" s="32"/>
      <c r="F139" s="33"/>
      <c r="G139" s="66"/>
      <c r="H139" s="33"/>
      <c r="I139" s="66"/>
      <c r="J139" s="33"/>
      <c r="K139" s="88"/>
      <c r="L139" s="77">
        <v>0</v>
      </c>
      <c r="M139" s="73">
        <v>0</v>
      </c>
      <c r="N139" s="106">
        <v>0</v>
      </c>
      <c r="O139" s="168">
        <v>0</v>
      </c>
      <c r="P139" s="171">
        <v>0</v>
      </c>
      <c r="Q139" s="176">
        <v>0</v>
      </c>
    </row>
    <row r="140" spans="1:17" ht="21.95" customHeight="1">
      <c r="B140" s="117" t="s">
        <v>258</v>
      </c>
      <c r="C140" s="31" t="s">
        <v>259</v>
      </c>
      <c r="D140" s="30"/>
      <c r="E140" s="38"/>
      <c r="F140" s="49"/>
      <c r="G140" s="67"/>
      <c r="H140" s="49"/>
      <c r="I140" s="67"/>
      <c r="J140" s="49"/>
      <c r="K140" s="92"/>
      <c r="L140" s="77">
        <v>0</v>
      </c>
      <c r="M140" s="73">
        <v>0</v>
      </c>
      <c r="N140" s="106">
        <v>0</v>
      </c>
      <c r="O140" s="168">
        <v>0</v>
      </c>
      <c r="P140" s="171">
        <v>0</v>
      </c>
      <c r="Q140" s="176">
        <v>0</v>
      </c>
    </row>
    <row r="141" spans="1:17" ht="15" customHeight="1">
      <c r="B141" s="36"/>
      <c r="C141" s="48" t="s">
        <v>253</v>
      </c>
      <c r="D141" s="30"/>
      <c r="E141" s="38"/>
      <c r="F141" s="26"/>
      <c r="G141" s="25">
        <v>0</v>
      </c>
      <c r="H141" s="35"/>
      <c r="I141" s="25">
        <v>0</v>
      </c>
      <c r="J141" s="35"/>
      <c r="K141" s="85"/>
      <c r="L141" s="77">
        <v>0</v>
      </c>
      <c r="M141" s="73">
        <v>0</v>
      </c>
      <c r="N141" s="106">
        <v>0</v>
      </c>
      <c r="O141" s="168">
        <v>0</v>
      </c>
      <c r="P141" s="171">
        <v>0</v>
      </c>
      <c r="Q141" s="176">
        <v>0</v>
      </c>
    </row>
    <row r="142" spans="1:17" ht="15" customHeight="1">
      <c r="A142" s="24" t="s">
        <v>81</v>
      </c>
      <c r="B142" s="36"/>
      <c r="C142" s="37" t="s">
        <v>260</v>
      </c>
      <c r="D142" s="30"/>
      <c r="E142" s="38">
        <v>0.02</v>
      </c>
      <c r="F142" s="26">
        <v>1344896</v>
      </c>
      <c r="G142" s="25">
        <v>0</v>
      </c>
      <c r="H142" s="35"/>
      <c r="I142" s="25">
        <v>0.72</v>
      </c>
      <c r="J142" s="35">
        <v>968325.12</v>
      </c>
      <c r="K142" s="85">
        <v>0.8</v>
      </c>
      <c r="L142" s="77">
        <v>0.8</v>
      </c>
      <c r="M142" s="73">
        <v>1075916.8</v>
      </c>
      <c r="N142" s="106">
        <v>268979.19999999995</v>
      </c>
      <c r="O142" s="168">
        <v>8.0000000000000071E-2</v>
      </c>
      <c r="P142" s="171">
        <v>107591.68000000009</v>
      </c>
      <c r="Q142" s="176">
        <v>0.8</v>
      </c>
    </row>
    <row r="143" spans="1:17" ht="15" customHeight="1">
      <c r="A143" s="24" t="s">
        <v>81</v>
      </c>
      <c r="B143" s="36"/>
      <c r="C143" s="37" t="s">
        <v>261</v>
      </c>
      <c r="D143" s="30"/>
      <c r="E143" s="38"/>
      <c r="F143" s="26"/>
      <c r="G143" s="25">
        <v>0</v>
      </c>
      <c r="H143" s="35"/>
      <c r="I143" s="25">
        <v>0</v>
      </c>
      <c r="J143" s="35"/>
      <c r="K143" s="85">
        <v>0.2</v>
      </c>
      <c r="L143" s="77">
        <v>0.2</v>
      </c>
      <c r="M143" s="73">
        <v>268979.20000000001</v>
      </c>
      <c r="N143" s="106">
        <v>-268979.20000000001</v>
      </c>
      <c r="O143" s="168">
        <v>0.17</v>
      </c>
      <c r="P143" s="171">
        <v>228632.32000000001</v>
      </c>
      <c r="Q143" s="176">
        <v>0.17</v>
      </c>
    </row>
    <row r="144" spans="1:17" s="4" customFormat="1" ht="15" customHeight="1">
      <c r="A144" s="43" t="s">
        <v>81</v>
      </c>
      <c r="B144" s="16"/>
      <c r="C144" s="18" t="s">
        <v>262</v>
      </c>
      <c r="D144" s="19"/>
      <c r="E144" s="34">
        <v>0.01</v>
      </c>
      <c r="F144" s="20">
        <v>672448</v>
      </c>
      <c r="G144" s="25">
        <v>0</v>
      </c>
      <c r="H144" s="35"/>
      <c r="I144" s="25">
        <v>0.4</v>
      </c>
      <c r="J144" s="35">
        <v>268979.20000000001</v>
      </c>
      <c r="K144" s="89">
        <v>0.8</v>
      </c>
      <c r="L144" s="108">
        <v>0.8</v>
      </c>
      <c r="M144" s="109">
        <v>537958.40000000002</v>
      </c>
      <c r="N144" s="110">
        <v>134489.59999999998</v>
      </c>
      <c r="O144" s="168">
        <v>0.2</v>
      </c>
      <c r="P144" s="171">
        <v>134489.60000000001</v>
      </c>
      <c r="Q144" s="176">
        <v>0.60000000000000009</v>
      </c>
    </row>
    <row r="145" spans="1:17" s="4" customFormat="1" ht="15" customHeight="1">
      <c r="A145" s="43" t="s">
        <v>81</v>
      </c>
      <c r="B145" s="16"/>
      <c r="C145" s="18" t="s">
        <v>263</v>
      </c>
      <c r="D145" s="19"/>
      <c r="E145" s="34"/>
      <c r="F145" s="20"/>
      <c r="G145" s="25">
        <v>0</v>
      </c>
      <c r="H145" s="35"/>
      <c r="I145" s="25">
        <v>0.1</v>
      </c>
      <c r="J145" s="35">
        <v>67244.800000000003</v>
      </c>
      <c r="K145" s="89">
        <v>0.2</v>
      </c>
      <c r="L145" s="108">
        <v>0.2</v>
      </c>
      <c r="M145" s="109">
        <v>134489.60000000001</v>
      </c>
      <c r="N145" s="110">
        <v>-134489.60000000001</v>
      </c>
      <c r="O145" s="168">
        <v>0.1</v>
      </c>
      <c r="P145" s="171">
        <v>67244.800000000003</v>
      </c>
      <c r="Q145" s="176">
        <v>0.2</v>
      </c>
    </row>
    <row r="146" spans="1:17" s="4" customFormat="1" ht="15" customHeight="1">
      <c r="A146" s="43" t="s">
        <v>81</v>
      </c>
      <c r="B146" s="16"/>
      <c r="C146" s="18" t="s">
        <v>264</v>
      </c>
      <c r="D146" s="19"/>
      <c r="E146" s="34">
        <v>0.02</v>
      </c>
      <c r="F146" s="20">
        <v>1344896</v>
      </c>
      <c r="G146" s="25">
        <v>0</v>
      </c>
      <c r="H146" s="35"/>
      <c r="I146" s="25">
        <v>0</v>
      </c>
      <c r="J146" s="35"/>
      <c r="K146" s="89">
        <v>0.8</v>
      </c>
      <c r="L146" s="108">
        <v>0.8</v>
      </c>
      <c r="M146" s="109">
        <v>1075916.8</v>
      </c>
      <c r="N146" s="110">
        <v>268979.19999999995</v>
      </c>
      <c r="O146" s="168">
        <v>0.8</v>
      </c>
      <c r="P146" s="171">
        <v>1075916.8</v>
      </c>
      <c r="Q146" s="176">
        <v>0.8</v>
      </c>
    </row>
    <row r="147" spans="1:17" s="4" customFormat="1" ht="15" customHeight="1">
      <c r="A147" s="43" t="s">
        <v>81</v>
      </c>
      <c r="B147" s="16"/>
      <c r="C147" s="18" t="s">
        <v>265</v>
      </c>
      <c r="D147" s="19"/>
      <c r="E147" s="34"/>
      <c r="F147" s="20"/>
      <c r="G147" s="25">
        <v>0</v>
      </c>
      <c r="H147" s="35"/>
      <c r="I147" s="25">
        <v>0</v>
      </c>
      <c r="J147" s="35"/>
      <c r="K147" s="89">
        <v>0.2</v>
      </c>
      <c r="L147" s="108">
        <v>0.2</v>
      </c>
      <c r="M147" s="109">
        <v>268979.20000000001</v>
      </c>
      <c r="N147" s="110">
        <v>-268979.20000000001</v>
      </c>
      <c r="O147" s="168">
        <v>0.2</v>
      </c>
      <c r="P147" s="171">
        <v>268979.20000000001</v>
      </c>
      <c r="Q147" s="176">
        <v>0.2</v>
      </c>
    </row>
    <row r="148" spans="1:17" s="4" customFormat="1" ht="15" customHeight="1">
      <c r="A148" s="43" t="s">
        <v>81</v>
      </c>
      <c r="B148" s="16"/>
      <c r="C148" s="18" t="s">
        <v>266</v>
      </c>
      <c r="D148" s="19"/>
      <c r="E148" s="34">
        <v>0.01</v>
      </c>
      <c r="F148" s="20">
        <v>672448</v>
      </c>
      <c r="G148" s="25">
        <v>0</v>
      </c>
      <c r="H148" s="35"/>
      <c r="I148" s="25">
        <v>0</v>
      </c>
      <c r="J148" s="35"/>
      <c r="K148" s="89">
        <v>0.8</v>
      </c>
      <c r="L148" s="108">
        <v>0.8</v>
      </c>
      <c r="M148" s="109">
        <v>537958.40000000002</v>
      </c>
      <c r="N148" s="110">
        <v>134489.59999999998</v>
      </c>
      <c r="O148" s="168">
        <v>0.8</v>
      </c>
      <c r="P148" s="171">
        <v>537958.40000000002</v>
      </c>
      <c r="Q148" s="176">
        <v>0.8</v>
      </c>
    </row>
    <row r="149" spans="1:17" s="4" customFormat="1" ht="15" customHeight="1">
      <c r="A149" s="43" t="s">
        <v>81</v>
      </c>
      <c r="B149" s="16"/>
      <c r="C149" s="18" t="s">
        <v>267</v>
      </c>
      <c r="D149" s="19"/>
      <c r="E149" s="34"/>
      <c r="F149" s="20"/>
      <c r="G149" s="25">
        <v>0</v>
      </c>
      <c r="H149" s="35"/>
      <c r="I149" s="25">
        <v>0</v>
      </c>
      <c r="J149" s="35"/>
      <c r="K149" s="89">
        <v>0.2</v>
      </c>
      <c r="L149" s="108">
        <v>0.2</v>
      </c>
      <c r="M149" s="109">
        <v>134489.60000000001</v>
      </c>
      <c r="N149" s="110">
        <v>-134489.60000000001</v>
      </c>
      <c r="O149" s="168">
        <v>0.2</v>
      </c>
      <c r="P149" s="171">
        <v>134489.60000000001</v>
      </c>
      <c r="Q149" s="176">
        <v>0.2</v>
      </c>
    </row>
    <row r="150" spans="1:17" s="4" customFormat="1" ht="15" customHeight="1">
      <c r="A150" s="43" t="s">
        <v>81</v>
      </c>
      <c r="B150" s="16"/>
      <c r="C150" s="18" t="s">
        <v>268</v>
      </c>
      <c r="D150" s="19"/>
      <c r="E150" s="34">
        <v>0.01</v>
      </c>
      <c r="F150" s="20">
        <v>672448</v>
      </c>
      <c r="G150" s="25">
        <v>0.4</v>
      </c>
      <c r="H150" s="35">
        <v>268979.20000000001</v>
      </c>
      <c r="I150" s="25">
        <v>0.29999999999999993</v>
      </c>
      <c r="J150" s="35">
        <v>201734.39999999997</v>
      </c>
      <c r="K150" s="89">
        <v>0.8</v>
      </c>
      <c r="L150" s="108">
        <v>0.8</v>
      </c>
      <c r="M150" s="109">
        <v>537958.40000000002</v>
      </c>
      <c r="N150" s="110">
        <v>134489.59999999998</v>
      </c>
      <c r="O150" s="168">
        <v>0.10000000000000009</v>
      </c>
      <c r="P150" s="171">
        <v>67244.800000000061</v>
      </c>
      <c r="Q150" s="176">
        <v>0.8</v>
      </c>
    </row>
    <row r="151" spans="1:17" s="4" customFormat="1" ht="15" customHeight="1">
      <c r="A151" s="43" t="s">
        <v>81</v>
      </c>
      <c r="B151" s="16"/>
      <c r="C151" s="18" t="s">
        <v>269</v>
      </c>
      <c r="D151" s="19"/>
      <c r="E151" s="34"/>
      <c r="F151" s="20"/>
      <c r="G151" s="25">
        <v>0.1</v>
      </c>
      <c r="H151" s="35">
        <v>67244.800000000003</v>
      </c>
      <c r="I151" s="25">
        <v>4.0000000000000008E-2</v>
      </c>
      <c r="J151" s="35">
        <v>26897.920000000006</v>
      </c>
      <c r="K151" s="89">
        <v>0.2</v>
      </c>
      <c r="L151" s="108">
        <v>0.2</v>
      </c>
      <c r="M151" s="109">
        <v>134489.60000000001</v>
      </c>
      <c r="N151" s="110">
        <v>-134489.60000000001</v>
      </c>
      <c r="O151" s="168">
        <v>0.06</v>
      </c>
      <c r="P151" s="171">
        <v>40346.879999999997</v>
      </c>
      <c r="Q151" s="176">
        <v>0.2</v>
      </c>
    </row>
    <row r="152" spans="1:17" s="4" customFormat="1" ht="15" customHeight="1">
      <c r="A152" s="43" t="s">
        <v>81</v>
      </c>
      <c r="B152" s="16"/>
      <c r="C152" s="18" t="s">
        <v>270</v>
      </c>
      <c r="D152" s="19"/>
      <c r="E152" s="34">
        <v>0.01</v>
      </c>
      <c r="F152" s="20">
        <v>672448</v>
      </c>
      <c r="G152" s="25">
        <v>0</v>
      </c>
      <c r="H152" s="35">
        <v>0</v>
      </c>
      <c r="I152" s="25">
        <v>0</v>
      </c>
      <c r="J152" s="35"/>
      <c r="K152" s="89">
        <v>0.8</v>
      </c>
      <c r="L152" s="108">
        <v>0.8</v>
      </c>
      <c r="M152" s="109">
        <v>537958.40000000002</v>
      </c>
      <c r="N152" s="110">
        <v>134489.59999999998</v>
      </c>
      <c r="O152" s="168">
        <v>0.8</v>
      </c>
      <c r="P152" s="171">
        <v>537958.40000000002</v>
      </c>
      <c r="Q152" s="176">
        <v>0.8</v>
      </c>
    </row>
    <row r="153" spans="1:17" s="4" customFormat="1" ht="15" customHeight="1">
      <c r="A153" s="43" t="s">
        <v>81</v>
      </c>
      <c r="B153" s="16"/>
      <c r="C153" s="18" t="s">
        <v>271</v>
      </c>
      <c r="D153" s="19"/>
      <c r="E153" s="34"/>
      <c r="F153" s="20"/>
      <c r="G153" s="25">
        <v>0</v>
      </c>
      <c r="H153" s="35"/>
      <c r="I153" s="25">
        <v>0</v>
      </c>
      <c r="J153" s="35">
        <v>0</v>
      </c>
      <c r="K153" s="89">
        <v>0.2</v>
      </c>
      <c r="L153" s="108">
        <v>0.2</v>
      </c>
      <c r="M153" s="109">
        <v>134489.60000000001</v>
      </c>
      <c r="N153" s="110">
        <v>-134489.60000000001</v>
      </c>
      <c r="O153" s="168">
        <v>0.2</v>
      </c>
      <c r="P153" s="171">
        <v>134489.60000000001</v>
      </c>
      <c r="Q153" s="176">
        <v>0.2</v>
      </c>
    </row>
    <row r="154" spans="1:17" s="4" customFormat="1" ht="15" customHeight="1">
      <c r="A154" s="43" t="s">
        <v>81</v>
      </c>
      <c r="B154" s="16" t="s">
        <v>272</v>
      </c>
      <c r="C154" s="50" t="s">
        <v>273</v>
      </c>
      <c r="D154" s="19"/>
      <c r="E154" s="34">
        <v>0.02</v>
      </c>
      <c r="F154" s="20">
        <v>1344896</v>
      </c>
      <c r="G154" s="25">
        <v>0</v>
      </c>
      <c r="H154" s="35">
        <v>0</v>
      </c>
      <c r="I154" s="25">
        <v>0</v>
      </c>
      <c r="J154" s="35">
        <v>0</v>
      </c>
      <c r="K154" s="89">
        <v>1</v>
      </c>
      <c r="L154" s="108">
        <v>1</v>
      </c>
      <c r="M154" s="109">
        <v>1344896</v>
      </c>
      <c r="N154" s="110">
        <v>0</v>
      </c>
      <c r="O154" s="168">
        <v>0</v>
      </c>
      <c r="P154" s="171">
        <v>0</v>
      </c>
      <c r="Q154" s="176">
        <v>0</v>
      </c>
    </row>
    <row r="155" spans="1:17" s="4" customFormat="1" ht="15" customHeight="1">
      <c r="A155" s="43" t="s">
        <v>274</v>
      </c>
      <c r="B155" s="16" t="s">
        <v>275</v>
      </c>
      <c r="C155" s="50" t="s">
        <v>276</v>
      </c>
      <c r="D155" s="19"/>
      <c r="E155" s="34">
        <v>0.02</v>
      </c>
      <c r="F155" s="20">
        <v>1344896</v>
      </c>
      <c r="G155" s="25">
        <v>0</v>
      </c>
      <c r="H155" s="35">
        <v>0</v>
      </c>
      <c r="I155" s="25">
        <v>0</v>
      </c>
      <c r="J155" s="35">
        <v>0</v>
      </c>
      <c r="K155" s="89">
        <v>1</v>
      </c>
      <c r="L155" s="108">
        <v>1</v>
      </c>
      <c r="M155" s="109">
        <v>1344896</v>
      </c>
      <c r="N155" s="110">
        <v>0</v>
      </c>
      <c r="O155" s="168">
        <v>0</v>
      </c>
      <c r="P155" s="171">
        <v>0</v>
      </c>
      <c r="Q155" s="176">
        <v>0</v>
      </c>
    </row>
    <row r="156" spans="1:17" ht="21.95" customHeight="1">
      <c r="B156" s="36" t="s">
        <v>12</v>
      </c>
      <c r="C156" s="31" t="s">
        <v>259</v>
      </c>
      <c r="D156" s="30"/>
      <c r="E156" s="38"/>
      <c r="F156" s="49"/>
      <c r="G156" s="67"/>
      <c r="H156" s="49"/>
      <c r="I156" s="67"/>
      <c r="J156" s="49"/>
      <c r="K156" s="92"/>
      <c r="L156" s="77">
        <v>0</v>
      </c>
      <c r="M156" s="73">
        <v>0</v>
      </c>
      <c r="N156" s="106">
        <v>0</v>
      </c>
      <c r="O156" s="168">
        <v>0</v>
      </c>
      <c r="P156" s="171">
        <v>0</v>
      </c>
      <c r="Q156" s="176">
        <v>0</v>
      </c>
    </row>
    <row r="157" spans="1:17" ht="15" customHeight="1">
      <c r="B157" s="36"/>
      <c r="C157" s="48" t="s">
        <v>278</v>
      </c>
      <c r="D157" s="30"/>
      <c r="E157" s="38"/>
      <c r="F157" s="26"/>
      <c r="G157" s="25">
        <v>0</v>
      </c>
      <c r="H157" s="35"/>
      <c r="I157" s="25">
        <v>0</v>
      </c>
      <c r="J157" s="35"/>
      <c r="K157" s="85"/>
      <c r="L157" s="77">
        <v>0</v>
      </c>
      <c r="M157" s="73">
        <v>0</v>
      </c>
      <c r="N157" s="106">
        <v>0</v>
      </c>
      <c r="O157" s="168">
        <v>0</v>
      </c>
      <c r="P157" s="171">
        <v>0</v>
      </c>
      <c r="Q157" s="176">
        <v>0</v>
      </c>
    </row>
    <row r="158" spans="1:17" s="3" customFormat="1" ht="15" customHeight="1">
      <c r="A158" s="24" t="s">
        <v>81</v>
      </c>
      <c r="B158" s="16"/>
      <c r="C158" s="18" t="s">
        <v>260</v>
      </c>
      <c r="D158" s="19"/>
      <c r="E158" s="34">
        <v>0.02</v>
      </c>
      <c r="F158" s="20">
        <v>1344896</v>
      </c>
      <c r="G158" s="25">
        <v>0</v>
      </c>
      <c r="H158" s="35"/>
      <c r="I158" s="25">
        <v>0.8</v>
      </c>
      <c r="J158" s="35">
        <v>1075916.8</v>
      </c>
      <c r="K158" s="85">
        <v>0.8</v>
      </c>
      <c r="L158" s="77">
        <v>0.8</v>
      </c>
      <c r="M158" s="73">
        <v>1075916.8</v>
      </c>
      <c r="N158" s="106">
        <v>268979.19999999995</v>
      </c>
      <c r="O158" s="168">
        <v>0</v>
      </c>
      <c r="P158" s="171">
        <v>0</v>
      </c>
      <c r="Q158" s="176">
        <v>0.8</v>
      </c>
    </row>
    <row r="159" spans="1:17" s="3" customFormat="1" ht="15" customHeight="1">
      <c r="A159" s="24" t="s">
        <v>81</v>
      </c>
      <c r="B159" s="16"/>
      <c r="C159" s="18" t="s">
        <v>261</v>
      </c>
      <c r="D159" s="19"/>
      <c r="E159" s="34"/>
      <c r="F159" s="20"/>
      <c r="G159" s="25">
        <v>0</v>
      </c>
      <c r="H159" s="35"/>
      <c r="I159" s="25">
        <v>0.05</v>
      </c>
      <c r="J159" s="35">
        <v>67244.800000000003</v>
      </c>
      <c r="K159" s="85">
        <v>0.2</v>
      </c>
      <c r="L159" s="77">
        <v>0.2</v>
      </c>
      <c r="M159" s="73">
        <v>268979.20000000001</v>
      </c>
      <c r="N159" s="106">
        <v>-268979.20000000001</v>
      </c>
      <c r="O159" s="168">
        <v>0</v>
      </c>
      <c r="P159" s="171">
        <v>0</v>
      </c>
      <c r="Q159" s="176">
        <v>0.05</v>
      </c>
    </row>
    <row r="160" spans="1:17" s="4" customFormat="1" ht="15" customHeight="1">
      <c r="A160" s="43" t="s">
        <v>81</v>
      </c>
      <c r="B160" s="16"/>
      <c r="C160" s="18" t="s">
        <v>262</v>
      </c>
      <c r="D160" s="19"/>
      <c r="E160" s="34">
        <v>0.01</v>
      </c>
      <c r="F160" s="20">
        <v>672448</v>
      </c>
      <c r="G160" s="25">
        <v>0</v>
      </c>
      <c r="H160" s="35"/>
      <c r="I160" s="25">
        <v>0.7</v>
      </c>
      <c r="J160" s="35">
        <v>470713.59999999998</v>
      </c>
      <c r="K160" s="89">
        <v>0.8</v>
      </c>
      <c r="L160" s="108">
        <v>0.8</v>
      </c>
      <c r="M160" s="109">
        <v>537958.40000000002</v>
      </c>
      <c r="N160" s="110">
        <v>134489.59999999998</v>
      </c>
      <c r="O160" s="168">
        <v>0.10000000000000009</v>
      </c>
      <c r="P160" s="171">
        <v>67244.800000000061</v>
      </c>
      <c r="Q160" s="176">
        <v>0.8</v>
      </c>
    </row>
    <row r="161" spans="1:17" s="4" customFormat="1" ht="15" customHeight="1">
      <c r="A161" s="43" t="s">
        <v>81</v>
      </c>
      <c r="B161" s="16"/>
      <c r="C161" s="18" t="s">
        <v>263</v>
      </c>
      <c r="D161" s="19"/>
      <c r="E161" s="34"/>
      <c r="F161" s="20"/>
      <c r="G161" s="25">
        <v>0</v>
      </c>
      <c r="H161" s="35"/>
      <c r="I161" s="25">
        <v>0.14000000000000001</v>
      </c>
      <c r="J161" s="35">
        <v>94142.720000000016</v>
      </c>
      <c r="K161" s="89">
        <v>0.2</v>
      </c>
      <c r="L161" s="108">
        <v>0.2</v>
      </c>
      <c r="M161" s="109">
        <v>134489.60000000001</v>
      </c>
      <c r="N161" s="110">
        <v>-134489.60000000001</v>
      </c>
      <c r="O161" s="168">
        <v>0.06</v>
      </c>
      <c r="P161" s="171">
        <v>40346.879999999997</v>
      </c>
      <c r="Q161" s="176">
        <v>0.2</v>
      </c>
    </row>
    <row r="162" spans="1:17" s="4" customFormat="1" ht="15" customHeight="1">
      <c r="A162" s="43" t="s">
        <v>81</v>
      </c>
      <c r="B162" s="16"/>
      <c r="C162" s="18" t="s">
        <v>264</v>
      </c>
      <c r="D162" s="19"/>
      <c r="E162" s="34">
        <v>0.02</v>
      </c>
      <c r="F162" s="20">
        <v>1344896</v>
      </c>
      <c r="G162" s="25">
        <v>0</v>
      </c>
      <c r="H162" s="35"/>
      <c r="I162" s="25">
        <v>0</v>
      </c>
      <c r="J162" s="35"/>
      <c r="K162" s="89">
        <v>0.8</v>
      </c>
      <c r="L162" s="108">
        <v>0.8</v>
      </c>
      <c r="M162" s="109">
        <v>1075916.8</v>
      </c>
      <c r="N162" s="110">
        <v>268979.19999999995</v>
      </c>
      <c r="O162" s="168">
        <v>0</v>
      </c>
      <c r="P162" s="171">
        <v>0</v>
      </c>
      <c r="Q162" s="176">
        <v>0</v>
      </c>
    </row>
    <row r="163" spans="1:17" s="4" customFormat="1" ht="15" customHeight="1">
      <c r="A163" s="43" t="s">
        <v>81</v>
      </c>
      <c r="B163" s="16"/>
      <c r="C163" s="18" t="s">
        <v>265</v>
      </c>
      <c r="D163" s="19"/>
      <c r="E163" s="34"/>
      <c r="F163" s="20"/>
      <c r="G163" s="25">
        <v>0</v>
      </c>
      <c r="H163" s="35"/>
      <c r="I163" s="25">
        <v>0</v>
      </c>
      <c r="J163" s="35"/>
      <c r="K163" s="89">
        <v>0.2</v>
      </c>
      <c r="L163" s="108">
        <v>0.2</v>
      </c>
      <c r="M163" s="109">
        <v>268979.20000000001</v>
      </c>
      <c r="N163" s="110">
        <v>-268979.20000000001</v>
      </c>
      <c r="O163" s="168">
        <v>0</v>
      </c>
      <c r="P163" s="171">
        <v>0</v>
      </c>
      <c r="Q163" s="176">
        <v>0</v>
      </c>
    </row>
    <row r="164" spans="1:17" s="4" customFormat="1" ht="15" customHeight="1">
      <c r="A164" s="43" t="s">
        <v>81</v>
      </c>
      <c r="B164" s="16"/>
      <c r="C164" s="18" t="s">
        <v>266</v>
      </c>
      <c r="D164" s="19"/>
      <c r="E164" s="34">
        <v>0.01</v>
      </c>
      <c r="F164" s="20">
        <v>672448</v>
      </c>
      <c r="G164" s="25">
        <v>0</v>
      </c>
      <c r="H164" s="35"/>
      <c r="I164" s="25">
        <v>0</v>
      </c>
      <c r="J164" s="35"/>
      <c r="K164" s="89">
        <v>0.8</v>
      </c>
      <c r="L164" s="108">
        <v>0.8</v>
      </c>
      <c r="M164" s="109">
        <v>537958.40000000002</v>
      </c>
      <c r="N164" s="110">
        <v>134489.59999999998</v>
      </c>
      <c r="O164" s="168">
        <v>0</v>
      </c>
      <c r="P164" s="171">
        <v>0</v>
      </c>
      <c r="Q164" s="176">
        <v>0</v>
      </c>
    </row>
    <row r="165" spans="1:17" s="4" customFormat="1" ht="15" customHeight="1">
      <c r="A165" s="43" t="s">
        <v>81</v>
      </c>
      <c r="B165" s="16"/>
      <c r="C165" s="18" t="s">
        <v>267</v>
      </c>
      <c r="D165" s="19"/>
      <c r="E165" s="34"/>
      <c r="F165" s="20"/>
      <c r="G165" s="25">
        <v>0</v>
      </c>
      <c r="H165" s="35"/>
      <c r="I165" s="25">
        <v>0</v>
      </c>
      <c r="J165" s="35"/>
      <c r="K165" s="89">
        <v>0.2</v>
      </c>
      <c r="L165" s="108">
        <v>0.2</v>
      </c>
      <c r="M165" s="109">
        <v>134489.60000000001</v>
      </c>
      <c r="N165" s="110">
        <v>-134489.60000000001</v>
      </c>
      <c r="O165" s="168">
        <v>0</v>
      </c>
      <c r="P165" s="171">
        <v>0</v>
      </c>
      <c r="Q165" s="176">
        <v>0</v>
      </c>
    </row>
    <row r="166" spans="1:17" s="4" customFormat="1" ht="15" customHeight="1">
      <c r="A166" s="43" t="s">
        <v>81</v>
      </c>
      <c r="B166" s="16"/>
      <c r="C166" s="18" t="s">
        <v>268</v>
      </c>
      <c r="D166" s="19"/>
      <c r="E166" s="34">
        <v>0.01</v>
      </c>
      <c r="F166" s="20">
        <v>672448</v>
      </c>
      <c r="G166" s="25">
        <v>0.6</v>
      </c>
      <c r="H166" s="35">
        <v>403468.79999999999</v>
      </c>
      <c r="I166" s="25">
        <v>9.9999999999999978E-2</v>
      </c>
      <c r="J166" s="35">
        <v>67244.799999999988</v>
      </c>
      <c r="K166" s="89">
        <v>0.8</v>
      </c>
      <c r="L166" s="108">
        <v>0.8</v>
      </c>
      <c r="M166" s="109">
        <v>537958.40000000002</v>
      </c>
      <c r="N166" s="110">
        <v>134489.59999999998</v>
      </c>
      <c r="O166" s="168">
        <v>0.10000000000000009</v>
      </c>
      <c r="P166" s="171">
        <v>67244.800000000061</v>
      </c>
      <c r="Q166" s="176">
        <v>0.8</v>
      </c>
    </row>
    <row r="167" spans="1:17" s="4" customFormat="1" ht="15" customHeight="1">
      <c r="A167" s="43" t="s">
        <v>81</v>
      </c>
      <c r="B167" s="16"/>
      <c r="C167" s="18" t="s">
        <v>269</v>
      </c>
      <c r="D167" s="19"/>
      <c r="E167" s="34"/>
      <c r="F167" s="20"/>
      <c r="G167" s="25">
        <v>0.12</v>
      </c>
      <c r="H167" s="35">
        <v>80693.759999999995</v>
      </c>
      <c r="I167" s="25">
        <v>2.0000000000000018E-2</v>
      </c>
      <c r="J167" s="35">
        <v>13448.960000000012</v>
      </c>
      <c r="K167" s="89">
        <v>0.2</v>
      </c>
      <c r="L167" s="108">
        <v>0.2</v>
      </c>
      <c r="M167" s="109">
        <v>134489.60000000001</v>
      </c>
      <c r="N167" s="110">
        <v>-134489.60000000001</v>
      </c>
      <c r="O167" s="168">
        <v>0.06</v>
      </c>
      <c r="P167" s="171">
        <v>40346.879999999997</v>
      </c>
      <c r="Q167" s="176">
        <v>0.2</v>
      </c>
    </row>
    <row r="168" spans="1:17" s="4" customFormat="1" ht="15" customHeight="1">
      <c r="A168" s="43" t="s">
        <v>81</v>
      </c>
      <c r="B168" s="16"/>
      <c r="C168" s="18" t="s">
        <v>270</v>
      </c>
      <c r="D168" s="19"/>
      <c r="E168" s="34">
        <v>0.01</v>
      </c>
      <c r="F168" s="20">
        <v>672448</v>
      </c>
      <c r="G168" s="25">
        <v>0</v>
      </c>
      <c r="H168" s="35">
        <v>0</v>
      </c>
      <c r="I168" s="25">
        <v>0</v>
      </c>
      <c r="J168" s="35"/>
      <c r="K168" s="89">
        <v>0.8</v>
      </c>
      <c r="L168" s="108">
        <v>0.8</v>
      </c>
      <c r="M168" s="109">
        <v>537958.40000000002</v>
      </c>
      <c r="N168" s="110">
        <v>134489.59999999998</v>
      </c>
      <c r="O168" s="168">
        <v>0.8</v>
      </c>
      <c r="P168" s="171">
        <v>537958.40000000002</v>
      </c>
      <c r="Q168" s="176">
        <v>0.8</v>
      </c>
    </row>
    <row r="169" spans="1:17" s="4" customFormat="1" ht="15" customHeight="1">
      <c r="A169" s="43" t="s">
        <v>81</v>
      </c>
      <c r="B169" s="16"/>
      <c r="C169" s="18" t="s">
        <v>271</v>
      </c>
      <c r="D169" s="19"/>
      <c r="E169" s="34"/>
      <c r="F169" s="20"/>
      <c r="G169" s="25">
        <v>0</v>
      </c>
      <c r="H169" s="35"/>
      <c r="I169" s="25">
        <v>0</v>
      </c>
      <c r="J169" s="35">
        <v>0</v>
      </c>
      <c r="K169" s="89">
        <v>0.2</v>
      </c>
      <c r="L169" s="108">
        <v>0.2</v>
      </c>
      <c r="M169" s="109">
        <v>134489.60000000001</v>
      </c>
      <c r="N169" s="110">
        <v>-134489.60000000001</v>
      </c>
      <c r="O169" s="168">
        <v>0</v>
      </c>
      <c r="P169" s="171">
        <v>0</v>
      </c>
      <c r="Q169" s="176">
        <v>0</v>
      </c>
    </row>
    <row r="170" spans="1:17" s="4" customFormat="1" ht="15" customHeight="1">
      <c r="A170" s="43" t="s">
        <v>81</v>
      </c>
      <c r="B170" s="16" t="s">
        <v>21</v>
      </c>
      <c r="C170" s="50" t="s">
        <v>273</v>
      </c>
      <c r="D170" s="19"/>
      <c r="E170" s="34">
        <v>0.02</v>
      </c>
      <c r="F170" s="20">
        <v>1344896</v>
      </c>
      <c r="G170" s="25">
        <v>0</v>
      </c>
      <c r="H170" s="35">
        <v>0</v>
      </c>
      <c r="I170" s="25">
        <v>0</v>
      </c>
      <c r="J170" s="35">
        <v>0</v>
      </c>
      <c r="K170" s="89">
        <v>1</v>
      </c>
      <c r="L170" s="108">
        <v>1</v>
      </c>
      <c r="M170" s="109">
        <v>1344896</v>
      </c>
      <c r="N170" s="110">
        <v>0</v>
      </c>
      <c r="O170" s="168">
        <v>0</v>
      </c>
      <c r="P170" s="171">
        <v>0</v>
      </c>
      <c r="Q170" s="176">
        <v>0</v>
      </c>
    </row>
    <row r="171" spans="1:17" s="4" customFormat="1" ht="15" customHeight="1">
      <c r="A171" s="43" t="s">
        <v>274</v>
      </c>
      <c r="B171" s="16" t="s">
        <v>23</v>
      </c>
      <c r="C171" s="50" t="s">
        <v>276</v>
      </c>
      <c r="D171" s="19"/>
      <c r="E171" s="34">
        <v>0.02</v>
      </c>
      <c r="F171" s="20">
        <v>1344896</v>
      </c>
      <c r="G171" s="25">
        <v>0</v>
      </c>
      <c r="H171" s="35">
        <v>0</v>
      </c>
      <c r="I171" s="25">
        <v>0</v>
      </c>
      <c r="J171" s="35">
        <v>0</v>
      </c>
      <c r="K171" s="89">
        <v>1</v>
      </c>
      <c r="L171" s="108">
        <v>1</v>
      </c>
      <c r="M171" s="109">
        <v>1344896</v>
      </c>
      <c r="N171" s="110">
        <v>0</v>
      </c>
      <c r="O171" s="168">
        <v>0</v>
      </c>
      <c r="P171" s="171">
        <v>0</v>
      </c>
      <c r="Q171" s="176">
        <v>0</v>
      </c>
    </row>
    <row r="172" spans="1:17" ht="21.95" customHeight="1">
      <c r="B172" s="36" t="s">
        <v>12</v>
      </c>
      <c r="C172" s="31" t="s">
        <v>259</v>
      </c>
      <c r="D172" s="30"/>
      <c r="E172" s="38"/>
      <c r="F172" s="49"/>
      <c r="G172" s="67"/>
      <c r="H172" s="49"/>
      <c r="I172" s="67"/>
      <c r="J172" s="49"/>
      <c r="K172" s="92"/>
      <c r="L172" s="77">
        <v>0</v>
      </c>
      <c r="M172" s="73">
        <v>0</v>
      </c>
      <c r="N172" s="106">
        <v>0</v>
      </c>
      <c r="O172" s="168">
        <v>0</v>
      </c>
      <c r="P172" s="171">
        <v>0</v>
      </c>
      <c r="Q172" s="176">
        <v>0</v>
      </c>
    </row>
    <row r="173" spans="1:17" ht="15" customHeight="1">
      <c r="B173" s="36"/>
      <c r="C173" s="48" t="s">
        <v>280</v>
      </c>
      <c r="D173" s="30"/>
      <c r="E173" s="38"/>
      <c r="F173" s="26"/>
      <c r="G173" s="25">
        <v>0</v>
      </c>
      <c r="H173" s="35"/>
      <c r="I173" s="25">
        <v>0</v>
      </c>
      <c r="J173" s="35"/>
      <c r="K173" s="85"/>
      <c r="L173" s="77">
        <v>0</v>
      </c>
      <c r="M173" s="73">
        <v>0</v>
      </c>
      <c r="N173" s="106">
        <v>0</v>
      </c>
      <c r="O173" s="168">
        <v>0</v>
      </c>
      <c r="P173" s="171">
        <v>0</v>
      </c>
      <c r="Q173" s="176">
        <v>0</v>
      </c>
    </row>
    <row r="174" spans="1:17" s="3" customFormat="1" ht="15" customHeight="1">
      <c r="A174" s="40" t="s">
        <v>81</v>
      </c>
      <c r="B174" s="16"/>
      <c r="C174" s="18" t="s">
        <v>281</v>
      </c>
      <c r="D174" s="19"/>
      <c r="E174" s="34">
        <v>0.02</v>
      </c>
      <c r="F174" s="20">
        <v>1344896</v>
      </c>
      <c r="G174" s="25">
        <v>0</v>
      </c>
      <c r="H174" s="35"/>
      <c r="I174" s="25">
        <v>0.8</v>
      </c>
      <c r="J174" s="35">
        <v>1075916.8</v>
      </c>
      <c r="K174" s="85">
        <v>0.8</v>
      </c>
      <c r="L174" s="77">
        <v>0.8</v>
      </c>
      <c r="M174" s="73">
        <v>1075916.8</v>
      </c>
      <c r="N174" s="106">
        <v>268979.19999999995</v>
      </c>
      <c r="O174" s="168">
        <v>0</v>
      </c>
      <c r="P174" s="171">
        <v>0</v>
      </c>
      <c r="Q174" s="176">
        <v>0.8</v>
      </c>
    </row>
    <row r="175" spans="1:17" s="3" customFormat="1" ht="15" customHeight="1">
      <c r="A175" s="24" t="s">
        <v>81</v>
      </c>
      <c r="B175" s="16"/>
      <c r="C175" s="18" t="s">
        <v>282</v>
      </c>
      <c r="D175" s="19"/>
      <c r="E175" s="34"/>
      <c r="F175" s="20"/>
      <c r="G175" s="25">
        <v>0</v>
      </c>
      <c r="H175" s="35"/>
      <c r="I175" s="25">
        <v>0.15</v>
      </c>
      <c r="J175" s="35">
        <v>201734.39999999999</v>
      </c>
      <c r="K175" s="85">
        <v>0.2</v>
      </c>
      <c r="L175" s="77">
        <v>0.2</v>
      </c>
      <c r="M175" s="73">
        <v>268979.20000000001</v>
      </c>
      <c r="N175" s="106">
        <v>-268979.20000000001</v>
      </c>
      <c r="O175" s="168">
        <v>5.0000000000000017E-2</v>
      </c>
      <c r="P175" s="171">
        <v>67244.800000000017</v>
      </c>
      <c r="Q175" s="176">
        <v>0.2</v>
      </c>
    </row>
    <row r="176" spans="1:17" s="3" customFormat="1" ht="15" customHeight="1">
      <c r="A176" s="40" t="s">
        <v>81</v>
      </c>
      <c r="B176" s="16"/>
      <c r="C176" s="18" t="s">
        <v>262</v>
      </c>
      <c r="D176" s="19"/>
      <c r="E176" s="34">
        <v>0.01</v>
      </c>
      <c r="F176" s="20">
        <v>672448</v>
      </c>
      <c r="G176" s="25">
        <v>0</v>
      </c>
      <c r="H176" s="35"/>
      <c r="I176" s="25">
        <v>0.7</v>
      </c>
      <c r="J176" s="35">
        <v>470713.59999999998</v>
      </c>
      <c r="K176" s="85">
        <v>0.8</v>
      </c>
      <c r="L176" s="77">
        <v>0.8</v>
      </c>
      <c r="M176" s="73">
        <v>537958.40000000002</v>
      </c>
      <c r="N176" s="106">
        <v>134489.59999999998</v>
      </c>
      <c r="O176" s="168">
        <v>0.1</v>
      </c>
      <c r="P176" s="171">
        <v>67244.800000000003</v>
      </c>
      <c r="Q176" s="176">
        <v>0.79999999999999993</v>
      </c>
    </row>
    <row r="177" spans="1:17" s="3" customFormat="1" ht="15" customHeight="1">
      <c r="A177" s="40" t="s">
        <v>81</v>
      </c>
      <c r="B177" s="16"/>
      <c r="C177" s="18" t="s">
        <v>263</v>
      </c>
      <c r="D177" s="19"/>
      <c r="E177" s="34"/>
      <c r="F177" s="20"/>
      <c r="G177" s="25">
        <v>0</v>
      </c>
      <c r="H177" s="35"/>
      <c r="I177" s="25">
        <v>0.14000000000000001</v>
      </c>
      <c r="J177" s="35">
        <v>94142.720000000016</v>
      </c>
      <c r="K177" s="85">
        <v>0.2</v>
      </c>
      <c r="L177" s="77">
        <v>0.2</v>
      </c>
      <c r="M177" s="73">
        <v>134489.60000000001</v>
      </c>
      <c r="N177" s="106">
        <v>-134489.60000000001</v>
      </c>
      <c r="O177" s="168">
        <v>0.06</v>
      </c>
      <c r="P177" s="171">
        <v>40346.879999999997</v>
      </c>
      <c r="Q177" s="176">
        <v>0.2</v>
      </c>
    </row>
    <row r="178" spans="1:17" s="3" customFormat="1" ht="15" customHeight="1">
      <c r="A178" s="24" t="s">
        <v>81</v>
      </c>
      <c r="B178" s="16"/>
      <c r="C178" s="18" t="s">
        <v>264</v>
      </c>
      <c r="D178" s="19"/>
      <c r="E178" s="34">
        <v>0.02</v>
      </c>
      <c r="F178" s="20">
        <v>1344896</v>
      </c>
      <c r="G178" s="25">
        <v>0</v>
      </c>
      <c r="H178" s="35"/>
      <c r="I178" s="25">
        <v>0</v>
      </c>
      <c r="J178" s="35"/>
      <c r="K178" s="85">
        <v>0.8</v>
      </c>
      <c r="L178" s="77">
        <v>0.8</v>
      </c>
      <c r="M178" s="73">
        <v>1075916.8</v>
      </c>
      <c r="N178" s="106">
        <v>268979.19999999995</v>
      </c>
      <c r="O178" s="168">
        <v>0.8</v>
      </c>
      <c r="P178" s="171">
        <v>1075916.8</v>
      </c>
      <c r="Q178" s="176">
        <v>0.8</v>
      </c>
    </row>
    <row r="179" spans="1:17" s="3" customFormat="1" ht="15" customHeight="1">
      <c r="A179" s="24" t="s">
        <v>81</v>
      </c>
      <c r="B179" s="16"/>
      <c r="C179" s="18" t="s">
        <v>265</v>
      </c>
      <c r="D179" s="19"/>
      <c r="E179" s="34"/>
      <c r="F179" s="20"/>
      <c r="G179" s="25">
        <v>0</v>
      </c>
      <c r="H179" s="35"/>
      <c r="I179" s="25">
        <v>0</v>
      </c>
      <c r="J179" s="35"/>
      <c r="K179" s="85">
        <v>0.2</v>
      </c>
      <c r="L179" s="77">
        <v>0.2</v>
      </c>
      <c r="M179" s="73">
        <v>268979.20000000001</v>
      </c>
      <c r="N179" s="106">
        <v>-268979.20000000001</v>
      </c>
      <c r="O179" s="168">
        <v>0.2</v>
      </c>
      <c r="P179" s="171">
        <v>268979.20000000001</v>
      </c>
      <c r="Q179" s="176">
        <v>0.2</v>
      </c>
    </row>
    <row r="180" spans="1:17" s="3" customFormat="1" ht="15" customHeight="1">
      <c r="A180" s="24" t="s">
        <v>81</v>
      </c>
      <c r="B180" s="16"/>
      <c r="C180" s="18" t="s">
        <v>266</v>
      </c>
      <c r="D180" s="19"/>
      <c r="E180" s="34">
        <v>0.01</v>
      </c>
      <c r="F180" s="20">
        <v>672448</v>
      </c>
      <c r="G180" s="25">
        <v>0</v>
      </c>
      <c r="H180" s="35"/>
      <c r="I180" s="25">
        <v>0.7</v>
      </c>
      <c r="J180" s="35">
        <v>470713.59999999998</v>
      </c>
      <c r="K180" s="85">
        <v>0.8</v>
      </c>
      <c r="L180" s="77">
        <v>0.8</v>
      </c>
      <c r="M180" s="73">
        <v>537958.40000000002</v>
      </c>
      <c r="N180" s="106">
        <v>134489.59999999998</v>
      </c>
      <c r="O180" s="168">
        <v>0.10000000000000009</v>
      </c>
      <c r="P180" s="171">
        <v>67244.800000000061</v>
      </c>
      <c r="Q180" s="176">
        <v>0.8</v>
      </c>
    </row>
    <row r="181" spans="1:17" s="3" customFormat="1" ht="15" customHeight="1">
      <c r="A181" s="24" t="s">
        <v>81</v>
      </c>
      <c r="B181" s="16"/>
      <c r="C181" s="18" t="s">
        <v>267</v>
      </c>
      <c r="D181" s="19"/>
      <c r="E181" s="34"/>
      <c r="F181" s="20"/>
      <c r="G181" s="25">
        <v>0</v>
      </c>
      <c r="H181" s="35"/>
      <c r="I181" s="25">
        <v>0.14000000000000001</v>
      </c>
      <c r="J181" s="35">
        <v>94142.720000000016</v>
      </c>
      <c r="K181" s="85">
        <v>0.2</v>
      </c>
      <c r="L181" s="77">
        <v>0.2</v>
      </c>
      <c r="M181" s="73">
        <v>134489.60000000001</v>
      </c>
      <c r="N181" s="106">
        <v>-134489.60000000001</v>
      </c>
      <c r="O181" s="168">
        <v>0.06</v>
      </c>
      <c r="P181" s="171">
        <v>40346.879999999997</v>
      </c>
      <c r="Q181" s="176">
        <v>0.2</v>
      </c>
    </row>
    <row r="182" spans="1:17" s="4" customFormat="1" ht="15" customHeight="1">
      <c r="A182" s="43" t="s">
        <v>81</v>
      </c>
      <c r="B182" s="16"/>
      <c r="C182" s="18" t="s">
        <v>268</v>
      </c>
      <c r="D182" s="19"/>
      <c r="E182" s="34">
        <v>0.01</v>
      </c>
      <c r="F182" s="20">
        <v>672448</v>
      </c>
      <c r="G182" s="25">
        <v>0.4</v>
      </c>
      <c r="H182" s="35">
        <v>268979.20000000001</v>
      </c>
      <c r="I182" s="25">
        <v>0.29999999999999993</v>
      </c>
      <c r="J182" s="35">
        <v>201734.39999999997</v>
      </c>
      <c r="K182" s="89">
        <v>0.8</v>
      </c>
      <c r="L182" s="108">
        <v>0.8</v>
      </c>
      <c r="M182" s="109">
        <v>537958.40000000002</v>
      </c>
      <c r="N182" s="110">
        <v>134489.59999999998</v>
      </c>
      <c r="O182" s="168">
        <v>0.10000000000000009</v>
      </c>
      <c r="P182" s="171">
        <v>67244.800000000061</v>
      </c>
      <c r="Q182" s="176">
        <v>0.8</v>
      </c>
    </row>
    <row r="183" spans="1:17" s="4" customFormat="1" ht="15" customHeight="1">
      <c r="A183" s="43" t="s">
        <v>81</v>
      </c>
      <c r="B183" s="16"/>
      <c r="C183" s="18" t="s">
        <v>269</v>
      </c>
      <c r="D183" s="19"/>
      <c r="E183" s="34"/>
      <c r="F183" s="20"/>
      <c r="G183" s="25">
        <v>0.1</v>
      </c>
      <c r="H183" s="35">
        <v>67244.800000000003</v>
      </c>
      <c r="I183" s="25">
        <v>4.0000000000000008E-2</v>
      </c>
      <c r="J183" s="35">
        <v>26897.920000000006</v>
      </c>
      <c r="K183" s="89">
        <v>0.2</v>
      </c>
      <c r="L183" s="108">
        <v>0.2</v>
      </c>
      <c r="M183" s="109">
        <v>134489.60000000001</v>
      </c>
      <c r="N183" s="110">
        <v>-134489.60000000001</v>
      </c>
      <c r="O183" s="168">
        <v>0.06</v>
      </c>
      <c r="P183" s="171">
        <v>40346.879999999997</v>
      </c>
      <c r="Q183" s="176">
        <v>0.2</v>
      </c>
    </row>
    <row r="184" spans="1:17" s="4" customFormat="1" ht="15" customHeight="1">
      <c r="A184" s="43" t="s">
        <v>81</v>
      </c>
      <c r="B184" s="16"/>
      <c r="C184" s="18" t="s">
        <v>339</v>
      </c>
      <c r="D184" s="19"/>
      <c r="E184" s="34">
        <v>0.01</v>
      </c>
      <c r="F184" s="20">
        <v>672448</v>
      </c>
      <c r="G184" s="25">
        <v>0</v>
      </c>
      <c r="H184" s="35">
        <v>0</v>
      </c>
      <c r="I184" s="25">
        <v>0</v>
      </c>
      <c r="J184" s="35"/>
      <c r="K184" s="89">
        <v>0.8</v>
      </c>
      <c r="L184" s="108">
        <v>0.8</v>
      </c>
      <c r="M184" s="109">
        <v>537958.40000000002</v>
      </c>
      <c r="N184" s="110">
        <v>134489.59999999998</v>
      </c>
      <c r="O184" s="168">
        <v>0.8</v>
      </c>
      <c r="P184" s="171">
        <v>537958.40000000002</v>
      </c>
      <c r="Q184" s="176">
        <v>0.8</v>
      </c>
    </row>
    <row r="185" spans="1:17" s="4" customFormat="1" ht="15" customHeight="1">
      <c r="A185" s="43" t="s">
        <v>81</v>
      </c>
      <c r="B185" s="16"/>
      <c r="C185" s="18" t="s">
        <v>342</v>
      </c>
      <c r="D185" s="19"/>
      <c r="E185" s="34"/>
      <c r="F185" s="20"/>
      <c r="G185" s="25">
        <v>0</v>
      </c>
      <c r="H185" s="35"/>
      <c r="I185" s="25">
        <v>0</v>
      </c>
      <c r="J185" s="35">
        <v>0</v>
      </c>
      <c r="K185" s="89">
        <v>0.2</v>
      </c>
      <c r="L185" s="108">
        <v>0.2</v>
      </c>
      <c r="M185" s="109">
        <v>134489.60000000001</v>
      </c>
      <c r="N185" s="110">
        <v>-134489.60000000001</v>
      </c>
      <c r="O185" s="168">
        <v>0</v>
      </c>
      <c r="P185" s="171">
        <v>0</v>
      </c>
      <c r="Q185" s="176">
        <v>0</v>
      </c>
    </row>
    <row r="186" spans="1:17" s="4" customFormat="1" ht="15" customHeight="1">
      <c r="A186" s="43" t="s">
        <v>81</v>
      </c>
      <c r="B186" s="16" t="s">
        <v>21</v>
      </c>
      <c r="C186" s="50" t="s">
        <v>273</v>
      </c>
      <c r="D186" s="19"/>
      <c r="E186" s="34">
        <v>0.02</v>
      </c>
      <c r="F186" s="20">
        <v>1344896</v>
      </c>
      <c r="G186" s="25">
        <v>0</v>
      </c>
      <c r="H186" s="35">
        <v>0</v>
      </c>
      <c r="I186" s="25">
        <v>0</v>
      </c>
      <c r="J186" s="35">
        <v>0</v>
      </c>
      <c r="K186" s="89">
        <v>1</v>
      </c>
      <c r="L186" s="108">
        <v>1</v>
      </c>
      <c r="M186" s="109">
        <v>1344896</v>
      </c>
      <c r="N186" s="110">
        <v>0</v>
      </c>
      <c r="O186" s="168">
        <v>0</v>
      </c>
      <c r="P186" s="171">
        <v>0</v>
      </c>
      <c r="Q186" s="176">
        <v>0</v>
      </c>
    </row>
    <row r="187" spans="1:17" ht="15" customHeight="1">
      <c r="A187" s="24" t="s">
        <v>274</v>
      </c>
      <c r="B187" s="36" t="s">
        <v>23</v>
      </c>
      <c r="C187" s="48" t="s">
        <v>276</v>
      </c>
      <c r="D187" s="30"/>
      <c r="E187" s="38">
        <v>0.02</v>
      </c>
      <c r="F187" s="26">
        <v>1344896</v>
      </c>
      <c r="G187" s="25">
        <v>0</v>
      </c>
      <c r="H187" s="35">
        <v>0</v>
      </c>
      <c r="I187" s="25">
        <v>0</v>
      </c>
      <c r="J187" s="35">
        <v>0</v>
      </c>
      <c r="K187" s="85">
        <v>1</v>
      </c>
      <c r="L187" s="77">
        <v>1</v>
      </c>
      <c r="M187" s="73">
        <v>1344896</v>
      </c>
      <c r="N187" s="106">
        <v>0</v>
      </c>
      <c r="O187" s="168">
        <v>0</v>
      </c>
      <c r="P187" s="171">
        <v>0</v>
      </c>
      <c r="Q187" s="176">
        <v>0</v>
      </c>
    </row>
    <row r="188" spans="1:17" ht="21.95" customHeight="1">
      <c r="B188" s="36" t="s">
        <v>12</v>
      </c>
      <c r="C188" s="31" t="s">
        <v>259</v>
      </c>
      <c r="D188" s="30"/>
      <c r="E188" s="38"/>
      <c r="F188" s="49"/>
      <c r="G188" s="67"/>
      <c r="H188" s="49"/>
      <c r="I188" s="67"/>
      <c r="J188" s="49"/>
      <c r="K188" s="92"/>
      <c r="L188" s="77">
        <v>0</v>
      </c>
      <c r="M188" s="73">
        <v>0</v>
      </c>
      <c r="N188" s="106">
        <v>0</v>
      </c>
      <c r="O188" s="168">
        <v>0</v>
      </c>
      <c r="P188" s="171">
        <v>0</v>
      </c>
      <c r="Q188" s="176">
        <v>0</v>
      </c>
    </row>
    <row r="189" spans="1:17" ht="15" customHeight="1">
      <c r="B189" s="36"/>
      <c r="C189" s="48" t="s">
        <v>284</v>
      </c>
      <c r="D189" s="30"/>
      <c r="E189" s="38"/>
      <c r="F189" s="26"/>
      <c r="G189" s="25">
        <v>0</v>
      </c>
      <c r="H189" s="35"/>
      <c r="I189" s="25">
        <v>0</v>
      </c>
      <c r="J189" s="35"/>
      <c r="K189" s="85"/>
      <c r="L189" s="77">
        <v>0</v>
      </c>
      <c r="M189" s="73">
        <v>0</v>
      </c>
      <c r="N189" s="106">
        <v>0</v>
      </c>
      <c r="O189" s="168">
        <v>0</v>
      </c>
      <c r="P189" s="171">
        <v>0</v>
      </c>
      <c r="Q189" s="176">
        <v>0</v>
      </c>
    </row>
    <row r="190" spans="1:17" s="3" customFormat="1" ht="15" customHeight="1">
      <c r="A190" s="40" t="s">
        <v>81</v>
      </c>
      <c r="B190" s="16"/>
      <c r="C190" s="18" t="s">
        <v>260</v>
      </c>
      <c r="D190" s="19"/>
      <c r="E190" s="34">
        <v>0.02</v>
      </c>
      <c r="F190" s="20">
        <v>1344896</v>
      </c>
      <c r="G190" s="25">
        <v>0</v>
      </c>
      <c r="H190" s="35"/>
      <c r="I190" s="25">
        <v>0</v>
      </c>
      <c r="J190" s="35">
        <v>0</v>
      </c>
      <c r="K190" s="85">
        <v>0.8</v>
      </c>
      <c r="L190" s="77">
        <v>0.8</v>
      </c>
      <c r="M190" s="73">
        <v>1075916.8</v>
      </c>
      <c r="N190" s="106">
        <v>268979.19999999995</v>
      </c>
      <c r="O190" s="168">
        <v>0.8</v>
      </c>
      <c r="P190" s="171">
        <v>1075916.8</v>
      </c>
      <c r="Q190" s="176">
        <v>0.8</v>
      </c>
    </row>
    <row r="191" spans="1:17" s="3" customFormat="1" ht="15" customHeight="1">
      <c r="A191" s="40" t="s">
        <v>81</v>
      </c>
      <c r="B191" s="16"/>
      <c r="C191" s="18" t="s">
        <v>261</v>
      </c>
      <c r="D191" s="19"/>
      <c r="E191" s="34"/>
      <c r="F191" s="20"/>
      <c r="G191" s="25">
        <v>0</v>
      </c>
      <c r="H191" s="35"/>
      <c r="I191" s="25">
        <v>0</v>
      </c>
      <c r="J191" s="35"/>
      <c r="K191" s="85">
        <v>0.2</v>
      </c>
      <c r="L191" s="77">
        <v>0.2</v>
      </c>
      <c r="M191" s="73">
        <v>268979.20000000001</v>
      </c>
      <c r="N191" s="106">
        <v>-268979.20000000001</v>
      </c>
      <c r="O191" s="168">
        <v>0</v>
      </c>
      <c r="P191" s="171">
        <v>0</v>
      </c>
      <c r="Q191" s="176">
        <v>0</v>
      </c>
    </row>
    <row r="192" spans="1:17" s="3" customFormat="1" ht="15" customHeight="1">
      <c r="A192" s="40" t="s">
        <v>81</v>
      </c>
      <c r="B192" s="16"/>
      <c r="C192" s="18" t="s">
        <v>262</v>
      </c>
      <c r="D192" s="19"/>
      <c r="E192" s="34">
        <v>0.01</v>
      </c>
      <c r="F192" s="20">
        <v>672448</v>
      </c>
      <c r="G192" s="25">
        <v>0</v>
      </c>
      <c r="H192" s="35"/>
      <c r="I192" s="25">
        <v>0</v>
      </c>
      <c r="J192" s="35">
        <v>0</v>
      </c>
      <c r="K192" s="85">
        <v>0.8</v>
      </c>
      <c r="L192" s="77">
        <v>0.8</v>
      </c>
      <c r="M192" s="73">
        <v>537958.40000000002</v>
      </c>
      <c r="N192" s="106">
        <v>134489.59999999998</v>
      </c>
      <c r="O192" s="168">
        <v>0.8</v>
      </c>
      <c r="P192" s="171">
        <v>537958.40000000002</v>
      </c>
      <c r="Q192" s="176">
        <v>0.8</v>
      </c>
    </row>
    <row r="193" spans="1:17" s="3" customFormat="1" ht="15" customHeight="1">
      <c r="A193" s="40" t="s">
        <v>81</v>
      </c>
      <c r="B193" s="16"/>
      <c r="C193" s="18" t="s">
        <v>263</v>
      </c>
      <c r="D193" s="19"/>
      <c r="E193" s="34"/>
      <c r="F193" s="20"/>
      <c r="G193" s="25">
        <v>0</v>
      </c>
      <c r="H193" s="35"/>
      <c r="I193" s="25">
        <v>0</v>
      </c>
      <c r="J193" s="35"/>
      <c r="K193" s="85">
        <v>0.2</v>
      </c>
      <c r="L193" s="77">
        <v>0.2</v>
      </c>
      <c r="M193" s="73">
        <v>134489.60000000001</v>
      </c>
      <c r="N193" s="106">
        <v>-134489.60000000001</v>
      </c>
      <c r="O193" s="168">
        <v>0</v>
      </c>
      <c r="P193" s="171">
        <v>0</v>
      </c>
      <c r="Q193" s="176">
        <v>0</v>
      </c>
    </row>
    <row r="194" spans="1:17" s="3" customFormat="1" ht="15" customHeight="1">
      <c r="A194" s="40" t="s">
        <v>81</v>
      </c>
      <c r="B194" s="16"/>
      <c r="C194" s="18" t="s">
        <v>264</v>
      </c>
      <c r="D194" s="19"/>
      <c r="E194" s="34">
        <v>0.02</v>
      </c>
      <c r="F194" s="20">
        <v>1344896</v>
      </c>
      <c r="G194" s="25">
        <v>0</v>
      </c>
      <c r="H194" s="35"/>
      <c r="I194" s="25">
        <v>0</v>
      </c>
      <c r="J194" s="35"/>
      <c r="K194" s="85">
        <v>0.8</v>
      </c>
      <c r="L194" s="77">
        <v>0.8</v>
      </c>
      <c r="M194" s="73">
        <v>1075916.8</v>
      </c>
      <c r="N194" s="106">
        <v>268979.19999999995</v>
      </c>
      <c r="O194" s="168">
        <v>0.8</v>
      </c>
      <c r="P194" s="171">
        <v>1075916.8</v>
      </c>
      <c r="Q194" s="176">
        <v>0.8</v>
      </c>
    </row>
    <row r="195" spans="1:17" s="3" customFormat="1" ht="15" customHeight="1">
      <c r="A195" s="40" t="s">
        <v>81</v>
      </c>
      <c r="B195" s="16"/>
      <c r="C195" s="18" t="s">
        <v>265</v>
      </c>
      <c r="D195" s="19"/>
      <c r="E195" s="34"/>
      <c r="F195" s="20"/>
      <c r="G195" s="25">
        <v>0</v>
      </c>
      <c r="H195" s="35"/>
      <c r="I195" s="25">
        <v>0</v>
      </c>
      <c r="J195" s="35"/>
      <c r="K195" s="85">
        <v>0.2</v>
      </c>
      <c r="L195" s="77">
        <v>0.2</v>
      </c>
      <c r="M195" s="73">
        <v>268979.20000000001</v>
      </c>
      <c r="N195" s="106">
        <v>-268979.20000000001</v>
      </c>
      <c r="O195" s="168">
        <v>0</v>
      </c>
      <c r="P195" s="171">
        <v>0</v>
      </c>
      <c r="Q195" s="176">
        <v>0</v>
      </c>
    </row>
    <row r="196" spans="1:17" s="3" customFormat="1" ht="15" customHeight="1">
      <c r="A196" s="40" t="s">
        <v>81</v>
      </c>
      <c r="B196" s="16"/>
      <c r="C196" s="18" t="s">
        <v>266</v>
      </c>
      <c r="D196" s="19"/>
      <c r="E196" s="34">
        <v>0.01</v>
      </c>
      <c r="F196" s="20">
        <v>672448</v>
      </c>
      <c r="G196" s="25">
        <v>0</v>
      </c>
      <c r="H196" s="35"/>
      <c r="I196" s="25">
        <v>0</v>
      </c>
      <c r="J196" s="35"/>
      <c r="K196" s="85">
        <v>0.8</v>
      </c>
      <c r="L196" s="77">
        <v>0.8</v>
      </c>
      <c r="M196" s="73">
        <v>537958.40000000002</v>
      </c>
      <c r="N196" s="106">
        <v>134489.59999999998</v>
      </c>
      <c r="O196" s="168">
        <v>0.8</v>
      </c>
      <c r="P196" s="171">
        <v>537958.40000000002</v>
      </c>
      <c r="Q196" s="176">
        <v>0.8</v>
      </c>
    </row>
    <row r="197" spans="1:17" s="3" customFormat="1" ht="15" customHeight="1">
      <c r="A197" s="40" t="s">
        <v>81</v>
      </c>
      <c r="B197" s="16"/>
      <c r="C197" s="18" t="s">
        <v>267</v>
      </c>
      <c r="D197" s="19"/>
      <c r="E197" s="34"/>
      <c r="F197" s="20"/>
      <c r="G197" s="25">
        <v>0</v>
      </c>
      <c r="H197" s="35"/>
      <c r="I197" s="25">
        <v>0</v>
      </c>
      <c r="J197" s="35"/>
      <c r="K197" s="85">
        <v>0.2</v>
      </c>
      <c r="L197" s="77">
        <v>0.2</v>
      </c>
      <c r="M197" s="73">
        <v>134489.60000000001</v>
      </c>
      <c r="N197" s="106">
        <v>-134489.60000000001</v>
      </c>
      <c r="O197" s="168">
        <v>0</v>
      </c>
      <c r="P197" s="171">
        <v>0</v>
      </c>
      <c r="Q197" s="176">
        <v>0</v>
      </c>
    </row>
    <row r="198" spans="1:17" s="3" customFormat="1" ht="15" customHeight="1">
      <c r="A198" s="40" t="s">
        <v>81</v>
      </c>
      <c r="B198" s="16"/>
      <c r="C198" s="18" t="s">
        <v>268</v>
      </c>
      <c r="D198" s="19"/>
      <c r="E198" s="34">
        <v>0.01</v>
      </c>
      <c r="F198" s="20">
        <v>672448</v>
      </c>
      <c r="G198" s="25">
        <v>0</v>
      </c>
      <c r="H198" s="35">
        <v>0</v>
      </c>
      <c r="I198" s="25">
        <v>0</v>
      </c>
      <c r="J198" s="35"/>
      <c r="K198" s="85">
        <v>0.8</v>
      </c>
      <c r="L198" s="77">
        <v>0.8</v>
      </c>
      <c r="M198" s="73">
        <v>537958.40000000002</v>
      </c>
      <c r="N198" s="106">
        <v>134489.59999999998</v>
      </c>
      <c r="O198" s="168">
        <v>0.8</v>
      </c>
      <c r="P198" s="171">
        <v>537958.40000000002</v>
      </c>
      <c r="Q198" s="176">
        <v>0.8</v>
      </c>
    </row>
    <row r="199" spans="1:17" s="3" customFormat="1" ht="15" customHeight="1">
      <c r="A199" s="40" t="s">
        <v>81</v>
      </c>
      <c r="B199" s="16"/>
      <c r="C199" s="18" t="s">
        <v>269</v>
      </c>
      <c r="D199" s="19"/>
      <c r="E199" s="34"/>
      <c r="F199" s="20"/>
      <c r="G199" s="25">
        <v>0</v>
      </c>
      <c r="H199" s="35"/>
      <c r="I199" s="25">
        <v>0</v>
      </c>
      <c r="J199" s="35">
        <v>0</v>
      </c>
      <c r="K199" s="85">
        <v>0.2</v>
      </c>
      <c r="L199" s="77">
        <v>0.2</v>
      </c>
      <c r="M199" s="73">
        <v>134489.60000000001</v>
      </c>
      <c r="N199" s="106">
        <v>-134489.60000000001</v>
      </c>
      <c r="O199" s="168">
        <v>0</v>
      </c>
      <c r="P199" s="171">
        <v>0</v>
      </c>
      <c r="Q199" s="176">
        <v>0</v>
      </c>
    </row>
    <row r="200" spans="1:17" s="3" customFormat="1" ht="15" customHeight="1">
      <c r="A200" s="40" t="s">
        <v>81</v>
      </c>
      <c r="B200" s="16"/>
      <c r="C200" s="18" t="s">
        <v>340</v>
      </c>
      <c r="D200" s="19"/>
      <c r="E200" s="34">
        <v>0.01</v>
      </c>
      <c r="F200" s="20">
        <v>672448</v>
      </c>
      <c r="G200" s="25">
        <v>0</v>
      </c>
      <c r="H200" s="35">
        <v>0</v>
      </c>
      <c r="I200" s="25">
        <v>0</v>
      </c>
      <c r="J200" s="35"/>
      <c r="K200" s="85">
        <v>0.8</v>
      </c>
      <c r="L200" s="77">
        <v>0.8</v>
      </c>
      <c r="M200" s="73">
        <v>537958.40000000002</v>
      </c>
      <c r="N200" s="106">
        <v>134489.59999999998</v>
      </c>
      <c r="O200" s="168">
        <v>0.8</v>
      </c>
      <c r="P200" s="171">
        <v>537958.40000000002</v>
      </c>
      <c r="Q200" s="176">
        <v>0.8</v>
      </c>
    </row>
    <row r="201" spans="1:17" s="3" customFormat="1" ht="15" customHeight="1">
      <c r="A201" s="24" t="s">
        <v>81</v>
      </c>
      <c r="B201" s="16"/>
      <c r="C201" s="18" t="s">
        <v>341</v>
      </c>
      <c r="D201" s="19"/>
      <c r="E201" s="34"/>
      <c r="F201" s="20"/>
      <c r="G201" s="25">
        <v>0</v>
      </c>
      <c r="H201" s="35"/>
      <c r="I201" s="25">
        <v>0</v>
      </c>
      <c r="J201" s="35">
        <v>0</v>
      </c>
      <c r="K201" s="85">
        <v>0.2</v>
      </c>
      <c r="L201" s="77">
        <v>0.2</v>
      </c>
      <c r="M201" s="73">
        <v>134489.60000000001</v>
      </c>
      <c r="N201" s="106">
        <v>-134489.60000000001</v>
      </c>
      <c r="O201" s="168">
        <v>0</v>
      </c>
      <c r="P201" s="171">
        <v>0</v>
      </c>
      <c r="Q201" s="176">
        <v>0</v>
      </c>
    </row>
    <row r="202" spans="1:17" s="3" customFormat="1" ht="15" customHeight="1">
      <c r="A202" s="24" t="s">
        <v>81</v>
      </c>
      <c r="B202" s="16" t="s">
        <v>21</v>
      </c>
      <c r="C202" s="50" t="s">
        <v>273</v>
      </c>
      <c r="D202" s="19"/>
      <c r="E202" s="34">
        <v>0.02</v>
      </c>
      <c r="F202" s="20">
        <v>1344896</v>
      </c>
      <c r="G202" s="25">
        <v>0</v>
      </c>
      <c r="H202" s="35">
        <v>0</v>
      </c>
      <c r="I202" s="25">
        <v>0</v>
      </c>
      <c r="J202" s="35">
        <v>0</v>
      </c>
      <c r="K202" s="85">
        <v>1</v>
      </c>
      <c r="L202" s="77">
        <v>1</v>
      </c>
      <c r="M202" s="73">
        <v>1344896</v>
      </c>
      <c r="N202" s="106">
        <v>0</v>
      </c>
      <c r="O202" s="168">
        <v>0</v>
      </c>
      <c r="P202" s="171">
        <v>0</v>
      </c>
      <c r="Q202" s="176">
        <v>0</v>
      </c>
    </row>
    <row r="203" spans="1:17" s="3" customFormat="1" ht="15" customHeight="1">
      <c r="A203" s="40" t="s">
        <v>274</v>
      </c>
      <c r="B203" s="16" t="s">
        <v>23</v>
      </c>
      <c r="C203" s="50" t="s">
        <v>276</v>
      </c>
      <c r="D203" s="19"/>
      <c r="E203" s="34">
        <v>0.02</v>
      </c>
      <c r="F203" s="20">
        <v>1344896</v>
      </c>
      <c r="G203" s="25">
        <v>0</v>
      </c>
      <c r="H203" s="35">
        <v>0</v>
      </c>
      <c r="I203" s="25">
        <v>0</v>
      </c>
      <c r="J203" s="35">
        <v>0</v>
      </c>
      <c r="K203" s="85">
        <v>1</v>
      </c>
      <c r="L203" s="77">
        <v>1</v>
      </c>
      <c r="M203" s="73">
        <v>1344896</v>
      </c>
      <c r="N203" s="106">
        <v>0</v>
      </c>
      <c r="O203" s="168">
        <v>0</v>
      </c>
      <c r="P203" s="171">
        <v>0</v>
      </c>
      <c r="Q203" s="176">
        <v>0</v>
      </c>
    </row>
    <row r="204" spans="1:17" ht="21.95" customHeight="1">
      <c r="B204" s="36" t="s">
        <v>12</v>
      </c>
      <c r="C204" s="31" t="s">
        <v>259</v>
      </c>
      <c r="D204" s="30"/>
      <c r="E204" s="38"/>
      <c r="F204" s="49"/>
      <c r="G204" s="67"/>
      <c r="H204" s="49"/>
      <c r="I204" s="67"/>
      <c r="J204" s="49"/>
      <c r="K204" s="92"/>
      <c r="L204" s="77">
        <v>0</v>
      </c>
      <c r="M204" s="73">
        <v>0</v>
      </c>
      <c r="N204" s="106">
        <v>0</v>
      </c>
      <c r="O204" s="168">
        <v>0</v>
      </c>
      <c r="P204" s="171">
        <v>0</v>
      </c>
      <c r="Q204" s="176">
        <v>0</v>
      </c>
    </row>
    <row r="205" spans="1:17" ht="15" customHeight="1">
      <c r="B205" s="36"/>
      <c r="C205" s="48" t="s">
        <v>286</v>
      </c>
      <c r="D205" s="30"/>
      <c r="E205" s="38"/>
      <c r="F205" s="26"/>
      <c r="G205" s="25">
        <v>0</v>
      </c>
      <c r="H205" s="35"/>
      <c r="I205" s="25">
        <v>0</v>
      </c>
      <c r="J205" s="35"/>
      <c r="K205" s="85"/>
      <c r="L205" s="77">
        <v>0</v>
      </c>
      <c r="M205" s="73">
        <v>0</v>
      </c>
      <c r="N205" s="106">
        <v>0</v>
      </c>
      <c r="O205" s="168">
        <v>0</v>
      </c>
      <c r="P205" s="171">
        <v>0</v>
      </c>
      <c r="Q205" s="176">
        <v>0</v>
      </c>
    </row>
    <row r="206" spans="1:17" ht="15" customHeight="1">
      <c r="A206" s="24" t="s">
        <v>81</v>
      </c>
      <c r="B206" s="36"/>
      <c r="C206" s="37" t="s">
        <v>260</v>
      </c>
      <c r="D206" s="30"/>
      <c r="E206" s="38">
        <v>0.02</v>
      </c>
      <c r="F206" s="26">
        <v>1344896</v>
      </c>
      <c r="G206" s="25">
        <v>0</v>
      </c>
      <c r="H206" s="35"/>
      <c r="I206" s="25">
        <v>0</v>
      </c>
      <c r="J206" s="35">
        <v>0</v>
      </c>
      <c r="K206" s="85">
        <v>0.8</v>
      </c>
      <c r="L206" s="77">
        <v>0.8</v>
      </c>
      <c r="M206" s="73">
        <v>1075916.8</v>
      </c>
      <c r="N206" s="106">
        <v>268979.19999999995</v>
      </c>
      <c r="O206" s="168">
        <v>0</v>
      </c>
      <c r="P206" s="171">
        <v>0</v>
      </c>
      <c r="Q206" s="176">
        <v>0</v>
      </c>
    </row>
    <row r="207" spans="1:17" ht="15" customHeight="1">
      <c r="A207" s="24" t="s">
        <v>81</v>
      </c>
      <c r="B207" s="36"/>
      <c r="C207" s="37" t="s">
        <v>261</v>
      </c>
      <c r="D207" s="30"/>
      <c r="E207" s="38"/>
      <c r="F207" s="26"/>
      <c r="G207" s="25">
        <v>0</v>
      </c>
      <c r="H207" s="35"/>
      <c r="I207" s="25">
        <v>0</v>
      </c>
      <c r="J207" s="35"/>
      <c r="K207" s="85">
        <v>0.2</v>
      </c>
      <c r="L207" s="77">
        <v>0.2</v>
      </c>
      <c r="M207" s="73">
        <v>268979.20000000001</v>
      </c>
      <c r="N207" s="106">
        <v>-268979.20000000001</v>
      </c>
      <c r="O207" s="168">
        <v>0</v>
      </c>
      <c r="P207" s="171">
        <v>0</v>
      </c>
      <c r="Q207" s="176">
        <v>0</v>
      </c>
    </row>
    <row r="208" spans="1:17" ht="15" customHeight="1">
      <c r="A208" s="24" t="s">
        <v>81</v>
      </c>
      <c r="B208" s="36"/>
      <c r="C208" s="37" t="s">
        <v>262</v>
      </c>
      <c r="D208" s="30"/>
      <c r="E208" s="38">
        <v>0.01</v>
      </c>
      <c r="F208" s="26">
        <v>672448</v>
      </c>
      <c r="G208" s="25">
        <v>0</v>
      </c>
      <c r="H208" s="35"/>
      <c r="I208" s="25">
        <v>0</v>
      </c>
      <c r="J208" s="35">
        <v>0</v>
      </c>
      <c r="K208" s="85">
        <v>0.8</v>
      </c>
      <c r="L208" s="77">
        <v>0.8</v>
      </c>
      <c r="M208" s="73">
        <v>537958.40000000002</v>
      </c>
      <c r="N208" s="106">
        <v>134489.59999999998</v>
      </c>
      <c r="O208" s="168">
        <v>0</v>
      </c>
      <c r="P208" s="171">
        <v>0</v>
      </c>
      <c r="Q208" s="176">
        <v>0</v>
      </c>
    </row>
    <row r="209" spans="1:17" ht="15" customHeight="1">
      <c r="A209" s="24" t="s">
        <v>81</v>
      </c>
      <c r="B209" s="36"/>
      <c r="C209" s="37" t="s">
        <v>263</v>
      </c>
      <c r="D209" s="30"/>
      <c r="E209" s="38"/>
      <c r="F209" s="26"/>
      <c r="G209" s="25">
        <v>0</v>
      </c>
      <c r="H209" s="35"/>
      <c r="I209" s="25">
        <v>0</v>
      </c>
      <c r="J209" s="35"/>
      <c r="K209" s="85">
        <v>0.2</v>
      </c>
      <c r="L209" s="77">
        <v>0.2</v>
      </c>
      <c r="M209" s="73">
        <v>134489.60000000001</v>
      </c>
      <c r="N209" s="106">
        <v>-134489.60000000001</v>
      </c>
      <c r="O209" s="168">
        <v>0</v>
      </c>
      <c r="P209" s="171">
        <v>0</v>
      </c>
      <c r="Q209" s="176">
        <v>0</v>
      </c>
    </row>
    <row r="210" spans="1:17" ht="15" customHeight="1">
      <c r="A210" s="24" t="s">
        <v>81</v>
      </c>
      <c r="B210" s="36"/>
      <c r="C210" s="37" t="s">
        <v>264</v>
      </c>
      <c r="D210" s="30"/>
      <c r="E210" s="38">
        <v>0.02</v>
      </c>
      <c r="F210" s="26">
        <v>1344896</v>
      </c>
      <c r="G210" s="25">
        <v>0</v>
      </c>
      <c r="H210" s="35"/>
      <c r="I210" s="25">
        <v>0</v>
      </c>
      <c r="J210" s="35"/>
      <c r="K210" s="85">
        <v>0.8</v>
      </c>
      <c r="L210" s="77">
        <v>0.8</v>
      </c>
      <c r="M210" s="73">
        <v>1075916.8</v>
      </c>
      <c r="N210" s="106">
        <v>268979.19999999995</v>
      </c>
      <c r="O210" s="168">
        <v>0</v>
      </c>
      <c r="P210" s="171">
        <v>0</v>
      </c>
      <c r="Q210" s="176">
        <v>0</v>
      </c>
    </row>
    <row r="211" spans="1:17" ht="15" customHeight="1">
      <c r="A211" s="24" t="s">
        <v>81</v>
      </c>
      <c r="B211" s="36"/>
      <c r="C211" s="37" t="s">
        <v>265</v>
      </c>
      <c r="D211" s="30"/>
      <c r="E211" s="38"/>
      <c r="F211" s="26"/>
      <c r="G211" s="25">
        <v>0</v>
      </c>
      <c r="H211" s="35"/>
      <c r="I211" s="25">
        <v>0</v>
      </c>
      <c r="J211" s="35"/>
      <c r="K211" s="85">
        <v>0.2</v>
      </c>
      <c r="L211" s="77">
        <v>0.2</v>
      </c>
      <c r="M211" s="73">
        <v>268979.20000000001</v>
      </c>
      <c r="N211" s="106">
        <v>-268979.20000000001</v>
      </c>
      <c r="O211" s="168">
        <v>0</v>
      </c>
      <c r="P211" s="171">
        <v>0</v>
      </c>
      <c r="Q211" s="176">
        <v>0</v>
      </c>
    </row>
    <row r="212" spans="1:17" ht="15" customHeight="1">
      <c r="A212" s="24" t="s">
        <v>81</v>
      </c>
      <c r="B212" s="36"/>
      <c r="C212" s="37" t="s">
        <v>266</v>
      </c>
      <c r="D212" s="30"/>
      <c r="E212" s="38">
        <v>0.01</v>
      </c>
      <c r="F212" s="26">
        <v>672448</v>
      </c>
      <c r="G212" s="25">
        <v>0</v>
      </c>
      <c r="H212" s="35"/>
      <c r="I212" s="25">
        <v>0</v>
      </c>
      <c r="J212" s="35"/>
      <c r="K212" s="85">
        <v>0.8</v>
      </c>
      <c r="L212" s="77">
        <v>0.8</v>
      </c>
      <c r="M212" s="73">
        <v>537958.40000000002</v>
      </c>
      <c r="N212" s="106">
        <v>134489.59999999998</v>
      </c>
      <c r="O212" s="168">
        <v>0</v>
      </c>
      <c r="P212" s="171">
        <v>0</v>
      </c>
      <c r="Q212" s="176">
        <v>0</v>
      </c>
    </row>
    <row r="213" spans="1:17" ht="15" customHeight="1">
      <c r="A213" s="24" t="s">
        <v>81</v>
      </c>
      <c r="B213" s="36"/>
      <c r="C213" s="37" t="s">
        <v>267</v>
      </c>
      <c r="D213" s="30"/>
      <c r="E213" s="38"/>
      <c r="F213" s="26"/>
      <c r="G213" s="25">
        <v>0</v>
      </c>
      <c r="H213" s="35"/>
      <c r="I213" s="25">
        <v>0</v>
      </c>
      <c r="J213" s="35"/>
      <c r="K213" s="85">
        <v>0.2</v>
      </c>
      <c r="L213" s="77">
        <v>0.2</v>
      </c>
      <c r="M213" s="73">
        <v>134489.60000000001</v>
      </c>
      <c r="N213" s="106">
        <v>-134489.60000000001</v>
      </c>
      <c r="O213" s="168">
        <v>0</v>
      </c>
      <c r="P213" s="171">
        <v>0</v>
      </c>
      <c r="Q213" s="176">
        <v>0</v>
      </c>
    </row>
    <row r="214" spans="1:17" s="3" customFormat="1" ht="15" customHeight="1">
      <c r="A214" s="24" t="s">
        <v>81</v>
      </c>
      <c r="B214" s="16"/>
      <c r="C214" s="18" t="s">
        <v>268</v>
      </c>
      <c r="D214" s="19"/>
      <c r="E214" s="34">
        <v>0.01</v>
      </c>
      <c r="F214" s="20">
        <v>672448</v>
      </c>
      <c r="G214" s="25">
        <v>0</v>
      </c>
      <c r="H214" s="35">
        <v>0</v>
      </c>
      <c r="I214" s="25">
        <v>0</v>
      </c>
      <c r="J214" s="35"/>
      <c r="K214" s="85">
        <v>0.8</v>
      </c>
      <c r="L214" s="77">
        <v>0.8</v>
      </c>
      <c r="M214" s="73">
        <v>537958.40000000002</v>
      </c>
      <c r="N214" s="106">
        <v>134489.59999999998</v>
      </c>
      <c r="O214" s="168">
        <v>0</v>
      </c>
      <c r="P214" s="171">
        <v>0</v>
      </c>
      <c r="Q214" s="176">
        <v>0</v>
      </c>
    </row>
    <row r="215" spans="1:17" ht="15" customHeight="1">
      <c r="A215" s="24" t="s">
        <v>81</v>
      </c>
      <c r="B215" s="36"/>
      <c r="C215" s="37" t="s">
        <v>269</v>
      </c>
      <c r="D215" s="30"/>
      <c r="E215" s="38"/>
      <c r="F215" s="26"/>
      <c r="G215" s="25">
        <v>0</v>
      </c>
      <c r="H215" s="35"/>
      <c r="I215" s="25">
        <v>0</v>
      </c>
      <c r="J215" s="35">
        <v>0</v>
      </c>
      <c r="K215" s="85">
        <v>0.2</v>
      </c>
      <c r="L215" s="77">
        <v>0.2</v>
      </c>
      <c r="M215" s="73">
        <v>134489.60000000001</v>
      </c>
      <c r="N215" s="106">
        <v>-134489.60000000001</v>
      </c>
      <c r="O215" s="168">
        <v>0</v>
      </c>
      <c r="P215" s="171">
        <v>0</v>
      </c>
      <c r="Q215" s="176">
        <v>0</v>
      </c>
    </row>
    <row r="216" spans="1:17" s="4" customFormat="1" ht="15" customHeight="1">
      <c r="A216" s="43" t="s">
        <v>81</v>
      </c>
      <c r="B216" s="16"/>
      <c r="C216" s="18" t="s">
        <v>270</v>
      </c>
      <c r="D216" s="19"/>
      <c r="E216" s="34">
        <v>0.01</v>
      </c>
      <c r="F216" s="20">
        <v>672448</v>
      </c>
      <c r="G216" s="25">
        <v>0</v>
      </c>
      <c r="H216" s="35">
        <v>0</v>
      </c>
      <c r="I216" s="25">
        <v>0</v>
      </c>
      <c r="J216" s="35">
        <v>0</v>
      </c>
      <c r="K216" s="89">
        <v>0.8</v>
      </c>
      <c r="L216" s="108">
        <v>0.8</v>
      </c>
      <c r="M216" s="109">
        <v>537958.40000000002</v>
      </c>
      <c r="N216" s="110">
        <v>134489.59999999998</v>
      </c>
      <c r="O216" s="168">
        <v>0.8</v>
      </c>
      <c r="P216" s="171">
        <v>537958.40000000002</v>
      </c>
      <c r="Q216" s="176">
        <v>0.8</v>
      </c>
    </row>
    <row r="217" spans="1:17" ht="15" customHeight="1">
      <c r="A217" s="24" t="s">
        <v>81</v>
      </c>
      <c r="B217" s="36"/>
      <c r="C217" s="37" t="s">
        <v>271</v>
      </c>
      <c r="D217" s="30"/>
      <c r="E217" s="38"/>
      <c r="F217" s="26"/>
      <c r="G217" s="25">
        <v>0</v>
      </c>
      <c r="H217" s="35"/>
      <c r="I217" s="25">
        <v>0</v>
      </c>
      <c r="J217" s="35">
        <v>0</v>
      </c>
      <c r="K217" s="85">
        <v>0.2</v>
      </c>
      <c r="L217" s="77">
        <v>0.2</v>
      </c>
      <c r="M217" s="73">
        <v>134489.60000000001</v>
      </c>
      <c r="N217" s="106">
        <v>-134489.60000000001</v>
      </c>
      <c r="O217" s="168">
        <v>0</v>
      </c>
      <c r="P217" s="171">
        <v>0</v>
      </c>
      <c r="Q217" s="176">
        <v>0</v>
      </c>
    </row>
    <row r="218" spans="1:17" s="3" customFormat="1" ht="15" customHeight="1">
      <c r="A218" s="24" t="s">
        <v>81</v>
      </c>
      <c r="B218" s="16"/>
      <c r="C218" s="18" t="s">
        <v>287</v>
      </c>
      <c r="D218" s="19"/>
      <c r="E218" s="34">
        <v>0.01</v>
      </c>
      <c r="F218" s="20">
        <v>672448</v>
      </c>
      <c r="G218" s="25">
        <v>0</v>
      </c>
      <c r="H218" s="35">
        <v>0</v>
      </c>
      <c r="I218" s="25">
        <v>0</v>
      </c>
      <c r="J218" s="35">
        <v>0</v>
      </c>
      <c r="K218" s="85">
        <v>0.8</v>
      </c>
      <c r="L218" s="77">
        <v>0.8</v>
      </c>
      <c r="M218" s="73">
        <v>537958.40000000002</v>
      </c>
      <c r="N218" s="106">
        <v>134489.59999999998</v>
      </c>
      <c r="O218" s="168">
        <v>0</v>
      </c>
      <c r="P218" s="171">
        <v>0</v>
      </c>
      <c r="Q218" s="176">
        <v>0</v>
      </c>
    </row>
    <row r="219" spans="1:17" ht="15" customHeight="1">
      <c r="A219" s="24" t="s">
        <v>81</v>
      </c>
      <c r="B219" s="36"/>
      <c r="C219" s="37" t="s">
        <v>288</v>
      </c>
      <c r="D219" s="30"/>
      <c r="E219" s="38"/>
      <c r="F219" s="26">
        <v>0</v>
      </c>
      <c r="G219" s="25">
        <v>0</v>
      </c>
      <c r="H219" s="35">
        <v>0</v>
      </c>
      <c r="I219" s="25">
        <v>0</v>
      </c>
      <c r="J219" s="35">
        <v>0</v>
      </c>
      <c r="K219" s="85">
        <v>0.2</v>
      </c>
      <c r="L219" s="77">
        <v>0.2</v>
      </c>
      <c r="M219" s="73">
        <v>134489.60000000001</v>
      </c>
      <c r="N219" s="106">
        <v>-134489.60000000001</v>
      </c>
      <c r="O219" s="168">
        <v>0</v>
      </c>
      <c r="P219" s="171">
        <v>0</v>
      </c>
      <c r="Q219" s="176">
        <v>0</v>
      </c>
    </row>
    <row r="220" spans="1:17" ht="15" customHeight="1">
      <c r="A220" s="24" t="s">
        <v>81</v>
      </c>
      <c r="B220" s="36" t="s">
        <v>21</v>
      </c>
      <c r="C220" s="50" t="s">
        <v>273</v>
      </c>
      <c r="D220" s="30"/>
      <c r="E220" s="38">
        <v>0.01</v>
      </c>
      <c r="F220" s="26">
        <v>672448</v>
      </c>
      <c r="G220" s="25">
        <v>0</v>
      </c>
      <c r="H220" s="35">
        <v>0</v>
      </c>
      <c r="I220" s="25">
        <v>0</v>
      </c>
      <c r="J220" s="35">
        <v>0</v>
      </c>
      <c r="K220" s="85">
        <v>1</v>
      </c>
      <c r="L220" s="77">
        <v>1</v>
      </c>
      <c r="M220" s="73">
        <v>672448</v>
      </c>
      <c r="N220" s="106">
        <v>0</v>
      </c>
      <c r="O220" s="168">
        <v>0</v>
      </c>
      <c r="P220" s="171">
        <v>0</v>
      </c>
      <c r="Q220" s="176">
        <v>0</v>
      </c>
    </row>
    <row r="221" spans="1:17" ht="15" customHeight="1">
      <c r="A221" s="24" t="s">
        <v>274</v>
      </c>
      <c r="B221" s="36" t="s">
        <v>23</v>
      </c>
      <c r="C221" s="48" t="s">
        <v>276</v>
      </c>
      <c r="D221" s="30"/>
      <c r="E221" s="38">
        <v>0.02</v>
      </c>
      <c r="F221" s="26">
        <v>1344896</v>
      </c>
      <c r="G221" s="25">
        <v>0</v>
      </c>
      <c r="H221" s="35">
        <v>0</v>
      </c>
      <c r="I221" s="25">
        <v>0</v>
      </c>
      <c r="J221" s="35">
        <v>0</v>
      </c>
      <c r="K221" s="85">
        <v>1</v>
      </c>
      <c r="L221" s="77">
        <v>1</v>
      </c>
      <c r="M221" s="73">
        <v>1344896</v>
      </c>
      <c r="N221" s="106">
        <v>0</v>
      </c>
      <c r="O221" s="168">
        <v>0</v>
      </c>
      <c r="P221" s="171">
        <v>0</v>
      </c>
      <c r="Q221" s="176">
        <v>0</v>
      </c>
    </row>
    <row r="222" spans="1:17" ht="21.95" customHeight="1">
      <c r="B222" s="49" t="s">
        <v>289</v>
      </c>
      <c r="C222" s="31" t="s">
        <v>290</v>
      </c>
      <c r="D222" s="32">
        <v>48032000</v>
      </c>
      <c r="E222" s="32"/>
      <c r="F222" s="33"/>
      <c r="G222" s="66"/>
      <c r="H222" s="33"/>
      <c r="I222" s="66"/>
      <c r="J222" s="33"/>
      <c r="K222" s="88"/>
      <c r="L222" s="77">
        <v>0</v>
      </c>
      <c r="M222" s="73">
        <v>0</v>
      </c>
      <c r="N222" s="106">
        <v>0</v>
      </c>
      <c r="O222" s="168">
        <v>0</v>
      </c>
      <c r="P222" s="171">
        <v>0</v>
      </c>
      <c r="Q222" s="176">
        <v>0</v>
      </c>
    </row>
    <row r="223" spans="1:17" s="7" customFormat="1" ht="21.95" customHeight="1">
      <c r="A223" s="52"/>
      <c r="B223" s="74">
        <v>1</v>
      </c>
      <c r="C223" s="53" t="s">
        <v>291</v>
      </c>
      <c r="D223" s="54"/>
      <c r="E223" s="42"/>
      <c r="F223" s="55"/>
      <c r="G223" s="68"/>
      <c r="H223" s="55"/>
      <c r="I223" s="68"/>
      <c r="J223" s="55"/>
      <c r="K223" s="91"/>
      <c r="L223" s="77">
        <v>0</v>
      </c>
      <c r="M223" s="73">
        <v>0</v>
      </c>
      <c r="N223" s="106">
        <v>0</v>
      </c>
      <c r="O223" s="168">
        <v>0</v>
      </c>
      <c r="P223" s="171">
        <v>0</v>
      </c>
      <c r="Q223" s="176">
        <v>0</v>
      </c>
    </row>
    <row r="224" spans="1:17" s="4" customFormat="1" ht="15" customHeight="1">
      <c r="A224" s="43" t="s">
        <v>81</v>
      </c>
      <c r="B224" s="16" t="s">
        <v>10</v>
      </c>
      <c r="C224" s="18" t="s">
        <v>292</v>
      </c>
      <c r="D224" s="19"/>
      <c r="E224" s="34">
        <v>7.0000000000000007E-2</v>
      </c>
      <c r="F224" s="20">
        <v>3362240.0000000005</v>
      </c>
      <c r="G224" s="25">
        <v>0</v>
      </c>
      <c r="H224" s="35">
        <v>0</v>
      </c>
      <c r="I224" s="25">
        <v>0.1</v>
      </c>
      <c r="J224" s="35">
        <v>336224.00000000006</v>
      </c>
      <c r="K224" s="89">
        <v>0.8</v>
      </c>
      <c r="L224" s="77">
        <v>0.8</v>
      </c>
      <c r="M224" s="73">
        <v>2689792.0000000005</v>
      </c>
      <c r="N224" s="106">
        <v>672448</v>
      </c>
      <c r="O224" s="168">
        <v>0</v>
      </c>
      <c r="P224" s="171">
        <v>0</v>
      </c>
      <c r="Q224" s="176">
        <v>0.1</v>
      </c>
    </row>
    <row r="225" spans="1:17" ht="15" customHeight="1">
      <c r="A225" s="51" t="s">
        <v>81</v>
      </c>
      <c r="B225" s="36" t="s">
        <v>12</v>
      </c>
      <c r="C225" s="37" t="s">
        <v>293</v>
      </c>
      <c r="D225" s="30"/>
      <c r="E225" s="38"/>
      <c r="F225" s="26"/>
      <c r="G225" s="25">
        <v>0</v>
      </c>
      <c r="H225" s="28">
        <v>0</v>
      </c>
      <c r="I225" s="25">
        <v>0</v>
      </c>
      <c r="J225" s="35"/>
      <c r="K225" s="85">
        <v>0.2</v>
      </c>
      <c r="L225" s="77">
        <v>0.2</v>
      </c>
      <c r="M225" s="73">
        <v>672448.00000000012</v>
      </c>
      <c r="N225" s="106">
        <v>-672448.00000000012</v>
      </c>
      <c r="O225" s="168">
        <v>0</v>
      </c>
      <c r="P225" s="171">
        <v>0</v>
      </c>
      <c r="Q225" s="176">
        <v>0</v>
      </c>
    </row>
    <row r="226" spans="1:17" ht="15" customHeight="1">
      <c r="A226" s="51" t="s">
        <v>81</v>
      </c>
      <c r="B226" s="36" t="s">
        <v>21</v>
      </c>
      <c r="C226" s="37" t="s">
        <v>294</v>
      </c>
      <c r="D226" s="30"/>
      <c r="E226" s="38">
        <v>7.0000000000000007E-2</v>
      </c>
      <c r="F226" s="26">
        <v>3362240.0000000005</v>
      </c>
      <c r="G226" s="25">
        <v>0</v>
      </c>
      <c r="H226" s="28">
        <v>0</v>
      </c>
      <c r="I226" s="25">
        <v>0</v>
      </c>
      <c r="J226" s="35"/>
      <c r="K226" s="85">
        <v>0.8</v>
      </c>
      <c r="L226" s="77">
        <v>0.8</v>
      </c>
      <c r="M226" s="73">
        <v>2689792.0000000005</v>
      </c>
      <c r="N226" s="106">
        <v>672448</v>
      </c>
      <c r="O226" s="168">
        <v>0</v>
      </c>
      <c r="P226" s="171">
        <v>0</v>
      </c>
      <c r="Q226" s="176">
        <v>0</v>
      </c>
    </row>
    <row r="227" spans="1:17" ht="15" customHeight="1">
      <c r="A227" s="51" t="s">
        <v>81</v>
      </c>
      <c r="B227" s="36" t="s">
        <v>23</v>
      </c>
      <c r="C227" s="37" t="s">
        <v>295</v>
      </c>
      <c r="D227" s="30"/>
      <c r="E227" s="38"/>
      <c r="F227" s="26"/>
      <c r="G227" s="25">
        <v>0</v>
      </c>
      <c r="H227" s="28">
        <v>0</v>
      </c>
      <c r="I227" s="25">
        <v>0</v>
      </c>
      <c r="J227" s="35"/>
      <c r="K227" s="85">
        <v>0.2</v>
      </c>
      <c r="L227" s="77">
        <v>0.2</v>
      </c>
      <c r="M227" s="73">
        <v>672448.00000000012</v>
      </c>
      <c r="N227" s="106">
        <v>-672448.00000000012</v>
      </c>
      <c r="O227" s="168">
        <v>0</v>
      </c>
      <c r="P227" s="171">
        <v>0</v>
      </c>
      <c r="Q227" s="176">
        <v>0</v>
      </c>
    </row>
    <row r="228" spans="1:17" ht="15" customHeight="1">
      <c r="A228" s="51" t="s">
        <v>81</v>
      </c>
      <c r="B228" s="36" t="s">
        <v>25</v>
      </c>
      <c r="C228" s="37" t="s">
        <v>296</v>
      </c>
      <c r="D228" s="30"/>
      <c r="E228" s="38">
        <v>0.05</v>
      </c>
      <c r="F228" s="26">
        <v>2401600</v>
      </c>
      <c r="G228" s="25">
        <v>0</v>
      </c>
      <c r="H228" s="28">
        <v>0</v>
      </c>
      <c r="I228" s="25">
        <v>0</v>
      </c>
      <c r="J228" s="35"/>
      <c r="K228" s="85">
        <v>0.8</v>
      </c>
      <c r="L228" s="77">
        <v>0.8</v>
      </c>
      <c r="M228" s="73">
        <v>1921280</v>
      </c>
      <c r="N228" s="106">
        <v>480320</v>
      </c>
      <c r="O228" s="168">
        <v>0</v>
      </c>
      <c r="P228" s="171">
        <v>0</v>
      </c>
      <c r="Q228" s="176">
        <v>0</v>
      </c>
    </row>
    <row r="229" spans="1:17" ht="15" customHeight="1">
      <c r="A229" s="51" t="s">
        <v>81</v>
      </c>
      <c r="B229" s="36" t="s">
        <v>27</v>
      </c>
      <c r="C229" s="37" t="s">
        <v>297</v>
      </c>
      <c r="D229" s="30"/>
      <c r="E229" s="38"/>
      <c r="F229" s="26"/>
      <c r="G229" s="25">
        <v>0</v>
      </c>
      <c r="H229" s="28">
        <v>0</v>
      </c>
      <c r="I229" s="25">
        <v>0</v>
      </c>
      <c r="J229" s="35"/>
      <c r="K229" s="85">
        <v>0.2</v>
      </c>
      <c r="L229" s="77">
        <v>0.2</v>
      </c>
      <c r="M229" s="73">
        <v>480320</v>
      </c>
      <c r="N229" s="106">
        <v>-480320</v>
      </c>
      <c r="O229" s="168">
        <v>0</v>
      </c>
      <c r="P229" s="171">
        <v>0</v>
      </c>
      <c r="Q229" s="176">
        <v>0</v>
      </c>
    </row>
    <row r="230" spans="1:17" ht="15" customHeight="1">
      <c r="A230" s="51" t="s">
        <v>81</v>
      </c>
      <c r="B230" s="36" t="s">
        <v>29</v>
      </c>
      <c r="C230" s="37" t="s">
        <v>298</v>
      </c>
      <c r="D230" s="30"/>
      <c r="E230" s="27">
        <v>0.02</v>
      </c>
      <c r="F230" s="26">
        <v>960640</v>
      </c>
      <c r="G230" s="25">
        <v>0</v>
      </c>
      <c r="H230" s="28">
        <v>0</v>
      </c>
      <c r="I230" s="25">
        <v>0</v>
      </c>
      <c r="J230" s="35"/>
      <c r="K230" s="85">
        <v>0.8</v>
      </c>
      <c r="L230" s="77">
        <v>0.8</v>
      </c>
      <c r="M230" s="73">
        <v>768512</v>
      </c>
      <c r="N230" s="106">
        <v>192128</v>
      </c>
      <c r="O230" s="168">
        <v>0</v>
      </c>
      <c r="P230" s="171">
        <v>0</v>
      </c>
      <c r="Q230" s="176">
        <v>0</v>
      </c>
    </row>
    <row r="231" spans="1:17" ht="15" customHeight="1">
      <c r="A231" s="51" t="s">
        <v>81</v>
      </c>
      <c r="B231" s="36" t="s">
        <v>31</v>
      </c>
      <c r="C231" s="37" t="s">
        <v>299</v>
      </c>
      <c r="D231" s="30"/>
      <c r="E231" s="27"/>
      <c r="F231" s="26"/>
      <c r="G231" s="25">
        <v>0</v>
      </c>
      <c r="H231" s="28">
        <v>0</v>
      </c>
      <c r="I231" s="25">
        <v>0</v>
      </c>
      <c r="J231" s="35"/>
      <c r="K231" s="85">
        <v>0.2</v>
      </c>
      <c r="L231" s="77">
        <v>0.2</v>
      </c>
      <c r="M231" s="73">
        <v>192128</v>
      </c>
      <c r="N231" s="106">
        <v>-192128</v>
      </c>
      <c r="O231" s="168">
        <v>0</v>
      </c>
      <c r="P231" s="171">
        <v>0</v>
      </c>
      <c r="Q231" s="176">
        <v>0</v>
      </c>
    </row>
    <row r="232" spans="1:17" ht="15" customHeight="1">
      <c r="A232" s="51" t="s">
        <v>81</v>
      </c>
      <c r="B232" s="36" t="s">
        <v>33</v>
      </c>
      <c r="C232" s="37" t="s">
        <v>300</v>
      </c>
      <c r="D232" s="30"/>
      <c r="E232" s="27">
        <v>7.0000000000000007E-2</v>
      </c>
      <c r="F232" s="26">
        <v>3362240.0000000005</v>
      </c>
      <c r="G232" s="25">
        <v>0</v>
      </c>
      <c r="H232" s="28">
        <v>0</v>
      </c>
      <c r="I232" s="25">
        <v>0</v>
      </c>
      <c r="J232" s="35"/>
      <c r="K232" s="85">
        <v>0.8</v>
      </c>
      <c r="L232" s="77">
        <v>0.8</v>
      </c>
      <c r="M232" s="73">
        <v>2689792.0000000005</v>
      </c>
      <c r="N232" s="106">
        <v>672448</v>
      </c>
      <c r="O232" s="168">
        <v>0</v>
      </c>
      <c r="P232" s="171">
        <v>0</v>
      </c>
      <c r="Q232" s="176">
        <v>0</v>
      </c>
    </row>
    <row r="233" spans="1:17" ht="15" customHeight="1">
      <c r="A233" s="51" t="s">
        <v>81</v>
      </c>
      <c r="B233" s="36" t="s">
        <v>35</v>
      </c>
      <c r="C233" s="37" t="s">
        <v>301</v>
      </c>
      <c r="D233" s="30"/>
      <c r="E233" s="27"/>
      <c r="F233" s="26"/>
      <c r="G233" s="25">
        <v>0</v>
      </c>
      <c r="H233" s="28">
        <v>0</v>
      </c>
      <c r="I233" s="25">
        <v>0</v>
      </c>
      <c r="J233" s="35"/>
      <c r="K233" s="85">
        <v>0.2</v>
      </c>
      <c r="L233" s="77">
        <v>0.2</v>
      </c>
      <c r="M233" s="73">
        <v>672448.00000000012</v>
      </c>
      <c r="N233" s="106">
        <v>-672448.00000000012</v>
      </c>
      <c r="O233" s="168">
        <v>0</v>
      </c>
      <c r="P233" s="171">
        <v>0</v>
      </c>
      <c r="Q233" s="176">
        <v>0</v>
      </c>
    </row>
    <row r="234" spans="1:17" ht="15" customHeight="1">
      <c r="A234" s="51" t="s">
        <v>81</v>
      </c>
      <c r="B234" s="36" t="s">
        <v>37</v>
      </c>
      <c r="C234" s="37" t="s">
        <v>302</v>
      </c>
      <c r="D234" s="30"/>
      <c r="E234" s="38">
        <v>0.02</v>
      </c>
      <c r="F234" s="26">
        <v>960640</v>
      </c>
      <c r="G234" s="25">
        <v>0</v>
      </c>
      <c r="H234" s="28">
        <v>0</v>
      </c>
      <c r="I234" s="25">
        <v>0</v>
      </c>
      <c r="J234" s="35"/>
      <c r="K234" s="85">
        <v>0.8</v>
      </c>
      <c r="L234" s="77">
        <v>0.8</v>
      </c>
      <c r="M234" s="73">
        <v>768512</v>
      </c>
      <c r="N234" s="106">
        <v>192128</v>
      </c>
      <c r="O234" s="168">
        <v>0</v>
      </c>
      <c r="P234" s="171">
        <v>0</v>
      </c>
      <c r="Q234" s="176">
        <v>0</v>
      </c>
    </row>
    <row r="235" spans="1:17" ht="15" customHeight="1">
      <c r="A235" s="51" t="s">
        <v>81</v>
      </c>
      <c r="B235" s="36" t="s">
        <v>39</v>
      </c>
      <c r="C235" s="37" t="s">
        <v>303</v>
      </c>
      <c r="D235" s="30"/>
      <c r="E235" s="38"/>
      <c r="F235" s="26"/>
      <c r="G235" s="25">
        <v>0</v>
      </c>
      <c r="H235" s="28">
        <v>0</v>
      </c>
      <c r="I235" s="25">
        <v>0</v>
      </c>
      <c r="J235" s="35"/>
      <c r="K235" s="85">
        <v>0.2</v>
      </c>
      <c r="L235" s="77">
        <v>0.2</v>
      </c>
      <c r="M235" s="73">
        <v>192128</v>
      </c>
      <c r="N235" s="106">
        <v>-192128</v>
      </c>
      <c r="O235" s="168">
        <v>0</v>
      </c>
      <c r="P235" s="171">
        <v>0</v>
      </c>
      <c r="Q235" s="176">
        <v>0</v>
      </c>
    </row>
    <row r="236" spans="1:17" ht="15" customHeight="1">
      <c r="A236" s="51" t="s">
        <v>81</v>
      </c>
      <c r="B236" s="36" t="s">
        <v>41</v>
      </c>
      <c r="C236" s="37" t="s">
        <v>304</v>
      </c>
      <c r="D236" s="30"/>
      <c r="E236" s="38">
        <v>0.05</v>
      </c>
      <c r="F236" s="26">
        <v>2401600</v>
      </c>
      <c r="G236" s="25">
        <v>0</v>
      </c>
      <c r="H236" s="28">
        <v>0</v>
      </c>
      <c r="I236" s="25">
        <v>0</v>
      </c>
      <c r="J236" s="35"/>
      <c r="K236" s="85">
        <v>0.8</v>
      </c>
      <c r="L236" s="77">
        <v>0.8</v>
      </c>
      <c r="M236" s="73">
        <v>1921280</v>
      </c>
      <c r="N236" s="106">
        <v>480320</v>
      </c>
      <c r="O236" s="168">
        <v>0</v>
      </c>
      <c r="P236" s="171">
        <v>0</v>
      </c>
      <c r="Q236" s="176">
        <v>0</v>
      </c>
    </row>
    <row r="237" spans="1:17" ht="15" customHeight="1">
      <c r="A237" s="51" t="s">
        <v>81</v>
      </c>
      <c r="B237" s="36" t="s">
        <v>43</v>
      </c>
      <c r="C237" s="37" t="s">
        <v>305</v>
      </c>
      <c r="D237" s="30"/>
      <c r="E237" s="38"/>
      <c r="F237" s="26"/>
      <c r="G237" s="25">
        <v>0</v>
      </c>
      <c r="H237" s="28">
        <v>0</v>
      </c>
      <c r="I237" s="25">
        <v>0</v>
      </c>
      <c r="J237" s="35"/>
      <c r="K237" s="85">
        <v>0.2</v>
      </c>
      <c r="L237" s="77">
        <v>0.2</v>
      </c>
      <c r="M237" s="73">
        <v>480320</v>
      </c>
      <c r="N237" s="106">
        <v>-480320</v>
      </c>
      <c r="O237" s="168">
        <v>0</v>
      </c>
      <c r="P237" s="171">
        <v>0</v>
      </c>
      <c r="Q237" s="176">
        <v>0</v>
      </c>
    </row>
    <row r="238" spans="1:17" ht="15" customHeight="1">
      <c r="A238" s="51" t="s">
        <v>81</v>
      </c>
      <c r="B238" s="36" t="s">
        <v>45</v>
      </c>
      <c r="C238" s="37" t="s">
        <v>306</v>
      </c>
      <c r="D238" s="30"/>
      <c r="E238" s="38">
        <v>0.05</v>
      </c>
      <c r="F238" s="26">
        <v>2401600</v>
      </c>
      <c r="G238" s="25">
        <v>0</v>
      </c>
      <c r="H238" s="28">
        <v>0</v>
      </c>
      <c r="I238" s="25">
        <v>0</v>
      </c>
      <c r="J238" s="35"/>
      <c r="K238" s="85">
        <v>0.8</v>
      </c>
      <c r="L238" s="77">
        <v>0.8</v>
      </c>
      <c r="M238" s="73">
        <v>1921280</v>
      </c>
      <c r="N238" s="106">
        <v>480320</v>
      </c>
      <c r="O238" s="168">
        <v>0</v>
      </c>
      <c r="P238" s="171">
        <v>0</v>
      </c>
      <c r="Q238" s="176">
        <v>0</v>
      </c>
    </row>
    <row r="239" spans="1:17" ht="15" customHeight="1">
      <c r="A239" s="51" t="s">
        <v>81</v>
      </c>
      <c r="B239" s="36" t="s">
        <v>47</v>
      </c>
      <c r="C239" s="37" t="s">
        <v>307</v>
      </c>
      <c r="D239" s="30"/>
      <c r="E239" s="38"/>
      <c r="F239" s="26"/>
      <c r="G239" s="25">
        <v>0</v>
      </c>
      <c r="H239" s="28">
        <v>0</v>
      </c>
      <c r="I239" s="25">
        <v>0</v>
      </c>
      <c r="J239" s="35"/>
      <c r="K239" s="85">
        <v>0.2</v>
      </c>
      <c r="L239" s="77">
        <v>0.2</v>
      </c>
      <c r="M239" s="73">
        <v>480320</v>
      </c>
      <c r="N239" s="106">
        <v>-480320</v>
      </c>
      <c r="O239" s="168">
        <v>0</v>
      </c>
      <c r="P239" s="171">
        <v>0</v>
      </c>
      <c r="Q239" s="176">
        <v>0</v>
      </c>
    </row>
    <row r="240" spans="1:17" ht="15" customHeight="1">
      <c r="A240" s="51" t="s">
        <v>81</v>
      </c>
      <c r="B240" s="36" t="s">
        <v>49</v>
      </c>
      <c r="C240" s="37" t="s">
        <v>308</v>
      </c>
      <c r="D240" s="30"/>
      <c r="E240" s="38">
        <v>0.1</v>
      </c>
      <c r="F240" s="26">
        <v>4803200</v>
      </c>
      <c r="G240" s="25">
        <v>0</v>
      </c>
      <c r="H240" s="28">
        <v>0</v>
      </c>
      <c r="I240" s="25">
        <v>0.3</v>
      </c>
      <c r="J240" s="35">
        <v>1440960</v>
      </c>
      <c r="K240" s="85">
        <v>0.8</v>
      </c>
      <c r="L240" s="77">
        <v>0.8</v>
      </c>
      <c r="M240" s="73">
        <v>3842560</v>
      </c>
      <c r="N240" s="106">
        <v>960640</v>
      </c>
      <c r="O240" s="168">
        <v>0</v>
      </c>
      <c r="P240" s="171">
        <v>0</v>
      </c>
      <c r="Q240" s="176">
        <v>0.3</v>
      </c>
    </row>
    <row r="241" spans="1:17" ht="15" customHeight="1">
      <c r="A241" s="51" t="s">
        <v>81</v>
      </c>
      <c r="B241" s="36" t="s">
        <v>51</v>
      </c>
      <c r="C241" s="37" t="s">
        <v>309</v>
      </c>
      <c r="D241" s="30"/>
      <c r="E241" s="38"/>
      <c r="F241" s="26"/>
      <c r="G241" s="25">
        <v>0</v>
      </c>
      <c r="H241" s="28">
        <v>0</v>
      </c>
      <c r="I241" s="25">
        <v>0.05</v>
      </c>
      <c r="J241" s="35">
        <v>240160</v>
      </c>
      <c r="K241" s="85">
        <v>0.2</v>
      </c>
      <c r="L241" s="77">
        <v>0.2</v>
      </c>
      <c r="M241" s="73">
        <v>960640.00000000012</v>
      </c>
      <c r="N241" s="106">
        <v>-960640.00000000012</v>
      </c>
      <c r="O241" s="168">
        <v>0</v>
      </c>
      <c r="P241" s="171">
        <v>0</v>
      </c>
      <c r="Q241" s="176">
        <v>0.05</v>
      </c>
    </row>
    <row r="242" spans="1:17" ht="15" customHeight="1">
      <c r="A242" s="51" t="s">
        <v>81</v>
      </c>
      <c r="B242" s="36" t="s">
        <v>53</v>
      </c>
      <c r="C242" s="37" t="s">
        <v>310</v>
      </c>
      <c r="D242" s="30"/>
      <c r="E242" s="38">
        <v>0.05</v>
      </c>
      <c r="F242" s="26">
        <v>2401600</v>
      </c>
      <c r="G242" s="25">
        <v>0</v>
      </c>
      <c r="H242" s="28">
        <v>0</v>
      </c>
      <c r="I242" s="25">
        <v>0</v>
      </c>
      <c r="J242" s="35"/>
      <c r="K242" s="85">
        <v>1</v>
      </c>
      <c r="L242" s="77">
        <v>1</v>
      </c>
      <c r="M242" s="73">
        <v>2401600</v>
      </c>
      <c r="N242" s="106">
        <v>0</v>
      </c>
      <c r="O242" s="168">
        <v>0</v>
      </c>
      <c r="P242" s="171">
        <v>0</v>
      </c>
      <c r="Q242" s="176">
        <v>0</v>
      </c>
    </row>
    <row r="243" spans="1:17" s="7" customFormat="1" ht="21.95" customHeight="1">
      <c r="A243" s="51" t="s">
        <v>81</v>
      </c>
      <c r="B243" s="74">
        <v>2</v>
      </c>
      <c r="C243" s="53" t="s">
        <v>311</v>
      </c>
      <c r="D243" s="56"/>
      <c r="E243" s="56"/>
      <c r="F243" s="55"/>
      <c r="G243" s="68"/>
      <c r="H243" s="55"/>
      <c r="I243" s="68"/>
      <c r="J243" s="55"/>
      <c r="K243" s="91"/>
      <c r="L243" s="77">
        <v>0</v>
      </c>
      <c r="M243" s="73">
        <v>0</v>
      </c>
      <c r="N243" s="106">
        <v>0</v>
      </c>
      <c r="O243" s="168">
        <v>0</v>
      </c>
      <c r="P243" s="171">
        <v>0</v>
      </c>
      <c r="Q243" s="176">
        <v>0</v>
      </c>
    </row>
    <row r="244" spans="1:17" s="6" customFormat="1" ht="15" customHeight="1">
      <c r="A244" s="51" t="s">
        <v>81</v>
      </c>
      <c r="B244" s="36" t="s">
        <v>10</v>
      </c>
      <c r="C244" s="37" t="s">
        <v>312</v>
      </c>
      <c r="D244" s="30"/>
      <c r="E244" s="57">
        <v>7.0000000000000007E-2</v>
      </c>
      <c r="F244" s="26">
        <v>3362240.0000000005</v>
      </c>
      <c r="G244" s="25">
        <v>0</v>
      </c>
      <c r="H244" s="28">
        <v>0</v>
      </c>
      <c r="I244" s="25">
        <v>0</v>
      </c>
      <c r="J244" s="35"/>
      <c r="K244" s="85">
        <v>0.8</v>
      </c>
      <c r="L244" s="77">
        <v>0.8</v>
      </c>
      <c r="M244" s="73">
        <v>2689792.0000000005</v>
      </c>
      <c r="N244" s="106">
        <v>672448</v>
      </c>
      <c r="O244" s="168">
        <v>0</v>
      </c>
      <c r="P244" s="171">
        <v>0</v>
      </c>
      <c r="Q244" s="176">
        <v>0</v>
      </c>
    </row>
    <row r="245" spans="1:17" s="6" customFormat="1" ht="15" customHeight="1">
      <c r="A245" s="51" t="s">
        <v>81</v>
      </c>
      <c r="B245" s="36" t="s">
        <v>12</v>
      </c>
      <c r="C245" s="37" t="s">
        <v>313</v>
      </c>
      <c r="D245" s="30"/>
      <c r="E245" s="57"/>
      <c r="F245" s="20"/>
      <c r="G245" s="25">
        <v>0</v>
      </c>
      <c r="H245" s="28">
        <v>0</v>
      </c>
      <c r="I245" s="25">
        <v>0</v>
      </c>
      <c r="J245" s="35"/>
      <c r="K245" s="85">
        <v>0.2</v>
      </c>
      <c r="L245" s="77">
        <v>0.2</v>
      </c>
      <c r="M245" s="73">
        <v>672448.00000000012</v>
      </c>
      <c r="N245" s="106">
        <v>-672448.00000000012</v>
      </c>
      <c r="O245" s="168">
        <v>0</v>
      </c>
      <c r="P245" s="171">
        <v>0</v>
      </c>
      <c r="Q245" s="176">
        <v>0</v>
      </c>
    </row>
    <row r="246" spans="1:17" s="6" customFormat="1" ht="15" customHeight="1">
      <c r="A246" s="51" t="s">
        <v>81</v>
      </c>
      <c r="B246" s="36" t="s">
        <v>21</v>
      </c>
      <c r="C246" s="37" t="s">
        <v>314</v>
      </c>
      <c r="D246" s="57"/>
      <c r="E246" s="57">
        <v>7.0000000000000007E-2</v>
      </c>
      <c r="F246" s="26">
        <v>3362240.0000000005</v>
      </c>
      <c r="G246" s="25">
        <v>0</v>
      </c>
      <c r="H246" s="28">
        <v>0</v>
      </c>
      <c r="I246" s="25">
        <v>0</v>
      </c>
      <c r="J246" s="35"/>
      <c r="K246" s="85">
        <v>0.8</v>
      </c>
      <c r="L246" s="77">
        <v>0.8</v>
      </c>
      <c r="M246" s="73">
        <v>2689792.0000000005</v>
      </c>
      <c r="N246" s="106">
        <v>672448</v>
      </c>
      <c r="O246" s="168">
        <v>0</v>
      </c>
      <c r="P246" s="171">
        <v>0</v>
      </c>
      <c r="Q246" s="176">
        <v>0</v>
      </c>
    </row>
    <row r="247" spans="1:17" s="6" customFormat="1" ht="15" customHeight="1">
      <c r="A247" s="51" t="s">
        <v>81</v>
      </c>
      <c r="B247" s="36" t="s">
        <v>23</v>
      </c>
      <c r="C247" s="37" t="s">
        <v>315</v>
      </c>
      <c r="D247" s="57"/>
      <c r="E247" s="57"/>
      <c r="F247" s="20"/>
      <c r="G247" s="25">
        <v>0</v>
      </c>
      <c r="H247" s="28">
        <v>0</v>
      </c>
      <c r="I247" s="25">
        <v>0</v>
      </c>
      <c r="J247" s="35"/>
      <c r="K247" s="85">
        <v>0.2</v>
      </c>
      <c r="L247" s="77">
        <v>0.2</v>
      </c>
      <c r="M247" s="73">
        <v>672448.00000000012</v>
      </c>
      <c r="N247" s="106">
        <v>-672448.00000000012</v>
      </c>
      <c r="O247" s="168">
        <v>0</v>
      </c>
      <c r="P247" s="171">
        <v>0</v>
      </c>
      <c r="Q247" s="176">
        <v>0</v>
      </c>
    </row>
    <row r="248" spans="1:17" s="6" customFormat="1" ht="15" customHeight="1">
      <c r="A248" s="51" t="s">
        <v>81</v>
      </c>
      <c r="B248" s="36" t="s">
        <v>25</v>
      </c>
      <c r="C248" s="37" t="s">
        <v>316</v>
      </c>
      <c r="D248" s="30"/>
      <c r="E248" s="57">
        <v>0.06</v>
      </c>
      <c r="F248" s="26">
        <v>2881920</v>
      </c>
      <c r="G248" s="25">
        <v>0</v>
      </c>
      <c r="H248" s="28">
        <v>0</v>
      </c>
      <c r="I248" s="25">
        <v>0</v>
      </c>
      <c r="J248" s="35"/>
      <c r="K248" s="85">
        <v>0.8</v>
      </c>
      <c r="L248" s="77">
        <v>0.8</v>
      </c>
      <c r="M248" s="73">
        <v>2305536</v>
      </c>
      <c r="N248" s="106">
        <v>576384</v>
      </c>
      <c r="O248" s="168">
        <v>0</v>
      </c>
      <c r="P248" s="171">
        <v>0</v>
      </c>
      <c r="Q248" s="176">
        <v>0</v>
      </c>
    </row>
    <row r="249" spans="1:17" s="6" customFormat="1" ht="15" customHeight="1">
      <c r="A249" s="51" t="s">
        <v>81</v>
      </c>
      <c r="B249" s="36" t="s">
        <v>27</v>
      </c>
      <c r="C249" s="37" t="s">
        <v>317</v>
      </c>
      <c r="D249" s="30"/>
      <c r="E249" s="57"/>
      <c r="F249" s="20"/>
      <c r="G249" s="25">
        <v>0</v>
      </c>
      <c r="H249" s="28">
        <v>0</v>
      </c>
      <c r="I249" s="25">
        <v>0</v>
      </c>
      <c r="J249" s="35"/>
      <c r="K249" s="85">
        <v>0.2</v>
      </c>
      <c r="L249" s="77">
        <v>0.2</v>
      </c>
      <c r="M249" s="73">
        <v>576384</v>
      </c>
      <c r="N249" s="106">
        <v>-576384</v>
      </c>
      <c r="O249" s="168">
        <v>0</v>
      </c>
      <c r="P249" s="171">
        <v>0</v>
      </c>
      <c r="Q249" s="176">
        <v>0</v>
      </c>
    </row>
    <row r="250" spans="1:17" ht="15" customHeight="1">
      <c r="A250" s="51" t="s">
        <v>81</v>
      </c>
      <c r="B250" s="36" t="s">
        <v>29</v>
      </c>
      <c r="C250" s="37" t="s">
        <v>318</v>
      </c>
      <c r="D250" s="30"/>
      <c r="E250" s="57">
        <v>0.05</v>
      </c>
      <c r="F250" s="26">
        <v>2401600</v>
      </c>
      <c r="G250" s="25">
        <v>0</v>
      </c>
      <c r="H250" s="28">
        <v>0</v>
      </c>
      <c r="I250" s="25">
        <v>0</v>
      </c>
      <c r="J250" s="35"/>
      <c r="K250" s="85">
        <v>0.8</v>
      </c>
      <c r="L250" s="77">
        <v>0.8</v>
      </c>
      <c r="M250" s="73">
        <v>1921280</v>
      </c>
      <c r="N250" s="106">
        <v>480320</v>
      </c>
      <c r="O250" s="168">
        <v>0</v>
      </c>
      <c r="P250" s="171">
        <v>0</v>
      </c>
      <c r="Q250" s="176">
        <v>0</v>
      </c>
    </row>
    <row r="251" spans="1:17" ht="15" customHeight="1">
      <c r="A251" s="51" t="s">
        <v>81</v>
      </c>
      <c r="B251" s="36" t="s">
        <v>31</v>
      </c>
      <c r="C251" s="37" t="s">
        <v>319</v>
      </c>
      <c r="D251" s="30"/>
      <c r="E251" s="57"/>
      <c r="F251" s="20"/>
      <c r="G251" s="25">
        <v>0</v>
      </c>
      <c r="H251" s="28">
        <v>0</v>
      </c>
      <c r="I251" s="25">
        <v>0</v>
      </c>
      <c r="J251" s="35"/>
      <c r="K251" s="85">
        <v>0.2</v>
      </c>
      <c r="L251" s="77">
        <v>0.2</v>
      </c>
      <c r="M251" s="73">
        <v>480320</v>
      </c>
      <c r="N251" s="106">
        <v>-480320</v>
      </c>
      <c r="O251" s="168">
        <v>0</v>
      </c>
      <c r="P251" s="171">
        <v>0</v>
      </c>
      <c r="Q251" s="176">
        <v>0</v>
      </c>
    </row>
    <row r="252" spans="1:17" ht="15" customHeight="1">
      <c r="A252" s="51" t="s">
        <v>81</v>
      </c>
      <c r="B252" s="36" t="s">
        <v>33</v>
      </c>
      <c r="C252" s="37" t="s">
        <v>320</v>
      </c>
      <c r="D252" s="30"/>
      <c r="E252" s="57">
        <v>0.1</v>
      </c>
      <c r="F252" s="26">
        <v>4803200</v>
      </c>
      <c r="G252" s="25">
        <v>0</v>
      </c>
      <c r="H252" s="28">
        <v>0</v>
      </c>
      <c r="I252" s="25">
        <v>0</v>
      </c>
      <c r="J252" s="35">
        <v>0</v>
      </c>
      <c r="K252" s="85">
        <v>0.8</v>
      </c>
      <c r="L252" s="77">
        <v>0.8</v>
      </c>
      <c r="M252" s="73">
        <v>3842560</v>
      </c>
      <c r="N252" s="106">
        <v>960640</v>
      </c>
      <c r="O252" s="168">
        <v>0</v>
      </c>
      <c r="P252" s="171">
        <v>0</v>
      </c>
      <c r="Q252" s="176">
        <v>0</v>
      </c>
    </row>
    <row r="253" spans="1:17" ht="15" customHeight="1">
      <c r="A253" s="51" t="s">
        <v>81</v>
      </c>
      <c r="B253" s="36" t="s">
        <v>35</v>
      </c>
      <c r="C253" s="37" t="s">
        <v>321</v>
      </c>
      <c r="D253" s="30"/>
      <c r="E253" s="57"/>
      <c r="F253" s="20"/>
      <c r="G253" s="25">
        <v>0</v>
      </c>
      <c r="H253" s="28">
        <v>0</v>
      </c>
      <c r="I253" s="25">
        <v>0</v>
      </c>
      <c r="J253" s="35">
        <v>0</v>
      </c>
      <c r="K253" s="85">
        <v>0.2</v>
      </c>
      <c r="L253" s="77">
        <v>0.2</v>
      </c>
      <c r="M253" s="73">
        <v>960640</v>
      </c>
      <c r="N253" s="106">
        <v>-960640</v>
      </c>
      <c r="O253" s="168">
        <v>0</v>
      </c>
      <c r="P253" s="171">
        <v>0</v>
      </c>
      <c r="Q253" s="176">
        <v>0</v>
      </c>
    </row>
    <row r="254" spans="1:17" ht="15" customHeight="1">
      <c r="A254" s="51" t="s">
        <v>81</v>
      </c>
      <c r="B254" s="36" t="s">
        <v>37</v>
      </c>
      <c r="C254" s="37" t="s">
        <v>322</v>
      </c>
      <c r="D254" s="30"/>
      <c r="E254" s="57">
        <v>0.05</v>
      </c>
      <c r="F254" s="26">
        <v>2401600</v>
      </c>
      <c r="G254" s="25">
        <v>0</v>
      </c>
      <c r="H254" s="28">
        <v>0</v>
      </c>
      <c r="I254" s="25">
        <v>0</v>
      </c>
      <c r="J254" s="35">
        <v>0</v>
      </c>
      <c r="K254" s="85">
        <v>1</v>
      </c>
      <c r="L254" s="77">
        <v>1</v>
      </c>
      <c r="M254" s="73">
        <v>2401600</v>
      </c>
      <c r="N254" s="106">
        <v>0</v>
      </c>
      <c r="O254" s="168">
        <v>0</v>
      </c>
      <c r="P254" s="171">
        <v>0</v>
      </c>
      <c r="Q254" s="176">
        <v>0</v>
      </c>
    </row>
    <row r="255" spans="1:17" ht="15" customHeight="1">
      <c r="A255" s="51" t="s">
        <v>81</v>
      </c>
      <c r="B255" s="36" t="s">
        <v>39</v>
      </c>
      <c r="C255" s="37" t="s">
        <v>323</v>
      </c>
      <c r="D255" s="30"/>
      <c r="E255" s="57">
        <v>0.05</v>
      </c>
      <c r="F255" s="26">
        <v>2401600</v>
      </c>
      <c r="G255" s="25">
        <v>0</v>
      </c>
      <c r="H255" s="28">
        <v>0</v>
      </c>
      <c r="I255" s="25">
        <v>0</v>
      </c>
      <c r="J255" s="35">
        <v>0</v>
      </c>
      <c r="K255" s="85">
        <v>1</v>
      </c>
      <c r="L255" s="77">
        <v>1</v>
      </c>
      <c r="M255" s="73">
        <v>2401600</v>
      </c>
      <c r="N255" s="106">
        <v>0</v>
      </c>
      <c r="O255" s="168">
        <v>0</v>
      </c>
      <c r="P255" s="171">
        <v>0</v>
      </c>
      <c r="Q255" s="176">
        <v>0</v>
      </c>
    </row>
    <row r="256" spans="1:17" ht="15" customHeight="1">
      <c r="B256" s="36"/>
      <c r="C256" s="37"/>
      <c r="D256" s="30"/>
      <c r="E256" s="38"/>
      <c r="F256" s="26"/>
      <c r="G256" s="25">
        <v>0</v>
      </c>
      <c r="H256" s="28">
        <v>0</v>
      </c>
      <c r="I256" s="25">
        <v>0</v>
      </c>
      <c r="J256" s="35"/>
      <c r="K256" s="85"/>
      <c r="L256" s="77">
        <v>0</v>
      </c>
      <c r="N256" s="106">
        <v>0</v>
      </c>
      <c r="O256" s="168">
        <v>0</v>
      </c>
      <c r="P256" s="171">
        <v>0</v>
      </c>
      <c r="Q256" s="176">
        <v>0</v>
      </c>
    </row>
    <row r="257" spans="1:19">
      <c r="B257" s="36"/>
      <c r="C257" s="177" t="s">
        <v>361</v>
      </c>
      <c r="D257" s="58">
        <v>960640000</v>
      </c>
      <c r="E257" s="30"/>
      <c r="F257" s="58">
        <f>SUM(F5:F256)</f>
        <v>524029120</v>
      </c>
      <c r="G257" s="30"/>
      <c r="H257" s="58">
        <f>SUM(H5:H256)</f>
        <v>61711446.3552</v>
      </c>
      <c r="I257" s="58"/>
      <c r="J257" s="58">
        <f>SUM(J5:J256)</f>
        <v>105280325.1415273</v>
      </c>
      <c r="K257" s="93"/>
      <c r="L257" s="77">
        <v>0</v>
      </c>
      <c r="M257" s="106">
        <v>0</v>
      </c>
      <c r="N257" s="106">
        <v>960640000</v>
      </c>
      <c r="O257" s="168"/>
      <c r="P257" s="58">
        <f>SUM(P5:P256)</f>
        <v>175182022.5592728</v>
      </c>
      <c r="Q257" s="176">
        <v>0</v>
      </c>
    </row>
    <row r="258" spans="1:19" s="64" customFormat="1" ht="21" hidden="1" customHeight="1" thickBot="1">
      <c r="A258" s="51"/>
      <c r="B258" s="61" t="s">
        <v>343</v>
      </c>
      <c r="C258" s="62"/>
      <c r="D258" s="5"/>
      <c r="E258" s="63"/>
      <c r="F258" s="5"/>
      <c r="G258" s="63"/>
      <c r="H258" s="5"/>
      <c r="I258" s="63"/>
      <c r="J258" s="5"/>
      <c r="K258" s="11"/>
      <c r="L258" s="71"/>
      <c r="M258" s="103"/>
      <c r="N258" s="106">
        <v>0</v>
      </c>
      <c r="O258" s="63"/>
      <c r="P258" s="135"/>
      <c r="Q258" s="157"/>
      <c r="R258" s="63"/>
      <c r="S258" s="63"/>
    </row>
    <row r="259" spans="1:19" s="64" customFormat="1" ht="15" hidden="1" customHeight="1">
      <c r="A259" s="51"/>
      <c r="B259" s="179" t="s">
        <v>344</v>
      </c>
      <c r="C259" s="179"/>
      <c r="D259" s="179"/>
      <c r="E259" s="179"/>
      <c r="F259" s="179"/>
      <c r="G259" s="179"/>
      <c r="H259" s="179"/>
      <c r="I259" s="179"/>
      <c r="J259" s="179"/>
      <c r="K259" s="95"/>
      <c r="L259" s="72"/>
      <c r="M259" s="104"/>
      <c r="N259" s="106">
        <v>0</v>
      </c>
      <c r="O259" s="61"/>
      <c r="P259" s="172"/>
      <c r="Q259" s="157"/>
      <c r="R259" s="61"/>
      <c r="S259" s="61"/>
    </row>
    <row r="260" spans="1:19" s="64" customFormat="1" ht="15" hidden="1" customHeight="1">
      <c r="A260" s="51"/>
      <c r="B260" s="179" t="s">
        <v>345</v>
      </c>
      <c r="C260" s="179"/>
      <c r="D260" s="179"/>
      <c r="E260" s="179"/>
      <c r="F260" s="179"/>
      <c r="G260" s="179"/>
      <c r="H260" s="179"/>
      <c r="I260" s="179"/>
      <c r="J260" s="179"/>
      <c r="K260" s="95"/>
      <c r="L260" s="43"/>
      <c r="M260" s="103"/>
      <c r="N260" s="106">
        <v>0</v>
      </c>
      <c r="O260" s="61"/>
      <c r="P260" s="172"/>
      <c r="Q260" s="157"/>
      <c r="R260" s="61"/>
      <c r="S260" s="61"/>
    </row>
    <row r="261" spans="1:19" s="64" customFormat="1" ht="15" hidden="1" customHeight="1">
      <c r="A261" s="51"/>
      <c r="B261" s="179" t="s">
        <v>346</v>
      </c>
      <c r="C261" s="179"/>
      <c r="D261" s="179"/>
      <c r="E261" s="179"/>
      <c r="F261" s="179"/>
      <c r="G261" s="179"/>
      <c r="H261" s="179"/>
      <c r="I261" s="179"/>
      <c r="J261" s="179"/>
      <c r="K261" s="95"/>
      <c r="L261" s="43"/>
      <c r="M261" s="103"/>
      <c r="N261" s="106">
        <v>0</v>
      </c>
      <c r="O261" s="61"/>
      <c r="P261" s="172"/>
      <c r="Q261" s="157"/>
      <c r="R261" s="61"/>
      <c r="S261" s="61"/>
    </row>
    <row r="262" spans="1:19" hidden="1">
      <c r="A262" s="51"/>
      <c r="B262" s="179" t="s">
        <v>347</v>
      </c>
      <c r="C262" s="179"/>
      <c r="D262" s="179"/>
      <c r="E262" s="179"/>
      <c r="F262" s="179"/>
      <c r="G262" s="179"/>
      <c r="H262" s="179"/>
      <c r="I262" s="179"/>
      <c r="J262" s="179"/>
      <c r="K262" s="95"/>
      <c r="L262" s="43"/>
      <c r="M262" s="104"/>
      <c r="N262" s="106">
        <v>0</v>
      </c>
      <c r="Q262" s="157"/>
    </row>
    <row r="263" spans="1:19" s="64" customFormat="1" ht="15" customHeight="1">
      <c r="A263" s="51"/>
      <c r="B263" s="61"/>
      <c r="C263" s="61"/>
      <c r="D263" s="61"/>
      <c r="E263" s="61"/>
      <c r="F263" s="178"/>
      <c r="G263" s="178"/>
      <c r="H263" s="178"/>
      <c r="I263" s="178"/>
      <c r="J263" s="178"/>
      <c r="K263" s="178"/>
      <c r="L263" s="178"/>
      <c r="M263" s="178"/>
      <c r="N263" s="178"/>
      <c r="O263" s="178"/>
      <c r="P263" s="178"/>
      <c r="Q263" s="160"/>
    </row>
    <row r="264" spans="1:19" s="64" customFormat="1" ht="15" customHeight="1">
      <c r="A264" s="51"/>
      <c r="B264" s="179"/>
      <c r="C264" s="179"/>
      <c r="D264" s="179"/>
      <c r="E264" s="179"/>
      <c r="F264" s="179"/>
      <c r="G264" s="179"/>
      <c r="H264" s="179"/>
      <c r="I264" s="179"/>
      <c r="J264" s="179"/>
      <c r="K264" s="96"/>
      <c r="M264" s="105"/>
      <c r="P264" s="105"/>
      <c r="Q264" s="160"/>
    </row>
    <row r="265" spans="1:19">
      <c r="A265" s="51"/>
      <c r="B265" s="179"/>
      <c r="C265" s="179"/>
      <c r="D265" s="179"/>
      <c r="E265" s="179"/>
      <c r="F265" s="179"/>
      <c r="G265" s="179"/>
      <c r="H265" s="179"/>
      <c r="I265" s="179"/>
      <c r="J265" s="179"/>
    </row>
    <row r="266" spans="1:19">
      <c r="C266" s="120"/>
    </row>
    <row r="267" spans="1:19">
      <c r="C267" s="120"/>
    </row>
    <row r="268" spans="1:19">
      <c r="C268" s="120"/>
    </row>
  </sheetData>
  <autoFilter ref="A2:J257"/>
  <mergeCells count="10">
    <mergeCell ref="B265:J265"/>
    <mergeCell ref="O2:P2"/>
    <mergeCell ref="B1:Q1"/>
    <mergeCell ref="B259:J259"/>
    <mergeCell ref="B260:J260"/>
    <mergeCell ref="B261:J261"/>
    <mergeCell ref="B262:J262"/>
    <mergeCell ref="B264:J264"/>
    <mergeCell ref="G2:H2"/>
    <mergeCell ref="I2:J2"/>
  </mergeCells>
  <printOptions horizontalCentered="1"/>
  <pageMargins left="0.11811023622047245" right="0.11811023622047245" top="0.39370078740157483" bottom="0.11811023622047245" header="0.23622047244094491" footer="0.19685039370078741"/>
  <pageSetup paperSize="8" fitToHeight="7" orientation="landscape" horizontalDpi="360" verticalDpi="360" r:id="rId1"/>
  <headerFooter>
    <oddFooter>&amp;RPage &amp;P of &amp;N</oddFooter>
  </headerFooter>
  <rowBreaks count="1" manualBreakCount="1">
    <brk id="258" min="1" max="16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375"/>
  <sheetViews>
    <sheetView showZeros="0" tabSelected="1" view="pageBreakPreview" zoomScale="93" zoomScaleNormal="93" workbookViewId="0">
      <pane xSplit="6" ySplit="3" topLeftCell="I355" activePane="bottomRight" state="frozen"/>
      <selection pane="topRight"/>
      <selection pane="bottomLeft"/>
      <selection pane="bottomRight" activeCell="F363" sqref="F363"/>
    </sheetView>
  </sheetViews>
  <sheetFormatPr defaultColWidth="9.140625" defaultRowHeight="15"/>
  <cols>
    <col min="1" max="1" width="0" style="1" hidden="1" customWidth="1"/>
    <col min="2" max="2" width="8.140625" style="51" customWidth="1"/>
    <col min="3" max="3" width="66.140625" style="9" customWidth="1"/>
    <col min="4" max="4" width="16.85546875" style="5" hidden="1" customWidth="1"/>
    <col min="5" max="5" width="8.85546875" style="5" hidden="1" customWidth="1"/>
    <col min="6" max="6" width="19.5703125" style="10" customWidth="1"/>
    <col min="7" max="7" width="5.85546875" style="5" customWidth="1"/>
    <col min="8" max="8" width="17.5703125" style="5" customWidth="1"/>
    <col min="9" max="9" width="5.85546875" style="5" customWidth="1"/>
    <col min="10" max="10" width="16.42578125" style="5" customWidth="1"/>
    <col min="11" max="11" width="6.42578125" style="5" bestFit="1" customWidth="1"/>
    <col min="12" max="12" width="18.140625" style="5" bestFit="1" customWidth="1"/>
    <col min="13" max="13" width="6.42578125" style="11" bestFit="1" customWidth="1"/>
    <col min="14" max="14" width="15.28515625" style="135" bestFit="1" customWidth="1"/>
    <col min="15" max="15" width="6.42578125" style="5" bestFit="1" customWidth="1"/>
    <col min="16" max="16" width="18" style="5" customWidth="1"/>
    <col min="17" max="17" width="8.28515625" style="11" customWidth="1"/>
    <col min="18" max="18" width="14" style="135" customWidth="1"/>
    <col min="19" max="19" width="8.42578125" style="97" hidden="1" customWidth="1"/>
    <col min="20" max="20" width="0" style="8" hidden="1" customWidth="1"/>
    <col min="21" max="21" width="15.28515625" style="73" hidden="1" customWidth="1"/>
    <col min="22" max="22" width="16.42578125" style="8" hidden="1" customWidth="1"/>
    <col min="23" max="23" width="11.5703125" style="97" customWidth="1"/>
    <col min="24" max="16384" width="9.140625" style="8"/>
  </cols>
  <sheetData>
    <row r="1" spans="1:25" ht="38.25" customHeight="1">
      <c r="B1" s="185" t="s">
        <v>357</v>
      </c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5"/>
      <c r="P1" s="185"/>
      <c r="Q1" s="185"/>
      <c r="R1" s="185"/>
      <c r="S1" s="82"/>
    </row>
    <row r="2" spans="1:25" s="1" customFormat="1" ht="65.25" customHeight="1">
      <c r="B2" s="13" t="s">
        <v>0</v>
      </c>
      <c r="C2" s="12" t="s">
        <v>1</v>
      </c>
      <c r="D2" s="13" t="s">
        <v>2</v>
      </c>
      <c r="E2" s="13" t="s">
        <v>3</v>
      </c>
      <c r="F2" s="14" t="s">
        <v>4</v>
      </c>
      <c r="G2" s="181" t="s">
        <v>5</v>
      </c>
      <c r="H2" s="181"/>
      <c r="I2" s="181" t="s">
        <v>6</v>
      </c>
      <c r="J2" s="181"/>
      <c r="K2" s="181" t="s">
        <v>330</v>
      </c>
      <c r="L2" s="181"/>
      <c r="M2" s="183" t="s">
        <v>348</v>
      </c>
      <c r="N2" s="184"/>
      <c r="O2" s="181" t="s">
        <v>331</v>
      </c>
      <c r="P2" s="181"/>
      <c r="Q2" s="183" t="s">
        <v>356</v>
      </c>
      <c r="R2" s="184"/>
      <c r="S2" s="83"/>
      <c r="U2" s="100"/>
      <c r="W2" s="161" t="s">
        <v>358</v>
      </c>
    </row>
    <row r="3" spans="1:25" s="2" customFormat="1">
      <c r="B3" s="16"/>
      <c r="C3" s="15"/>
      <c r="D3" s="16">
        <v>960640000</v>
      </c>
      <c r="E3" s="16"/>
      <c r="F3" s="17"/>
      <c r="G3" s="16" t="s">
        <v>3</v>
      </c>
      <c r="H3" s="16" t="s">
        <v>2</v>
      </c>
      <c r="I3" s="16" t="s">
        <v>3</v>
      </c>
      <c r="J3" s="16" t="s">
        <v>2</v>
      </c>
      <c r="K3" s="16" t="s">
        <v>3</v>
      </c>
      <c r="L3" s="16" t="s">
        <v>2</v>
      </c>
      <c r="M3" s="121"/>
      <c r="N3" s="127"/>
      <c r="O3" s="16" t="s">
        <v>3</v>
      </c>
      <c r="P3" s="16" t="s">
        <v>2</v>
      </c>
      <c r="Q3" s="121"/>
      <c r="R3" s="127"/>
      <c r="S3" s="84"/>
      <c r="U3" s="101"/>
      <c r="W3" s="158"/>
    </row>
    <row r="4" spans="1:25" s="3" customFormat="1">
      <c r="A4" s="2"/>
      <c r="B4" s="16"/>
      <c r="C4" s="18"/>
      <c r="D4" s="19"/>
      <c r="E4" s="19"/>
      <c r="F4" s="20"/>
      <c r="G4" s="19"/>
      <c r="H4" s="19"/>
      <c r="I4" s="19"/>
      <c r="J4" s="19"/>
      <c r="K4" s="16"/>
      <c r="L4" s="19"/>
      <c r="M4" s="34"/>
      <c r="N4" s="128"/>
      <c r="O4" s="19"/>
      <c r="P4" s="19"/>
      <c r="Q4" s="34"/>
      <c r="R4" s="128"/>
      <c r="S4" s="85"/>
      <c r="U4" s="102"/>
      <c r="W4" s="159"/>
    </row>
    <row r="5" spans="1:25" ht="21.95" customHeight="1">
      <c r="B5" s="112" t="s">
        <v>7</v>
      </c>
      <c r="C5" s="21" t="s">
        <v>8</v>
      </c>
      <c r="D5" s="22">
        <f>+D3*0.1</f>
        <v>96064000</v>
      </c>
      <c r="E5" s="22"/>
      <c r="F5" s="23"/>
      <c r="G5" s="113"/>
      <c r="H5" s="113"/>
      <c r="I5" s="23"/>
      <c r="J5" s="23"/>
      <c r="K5" s="114"/>
      <c r="L5" s="23"/>
      <c r="M5" s="122"/>
      <c r="N5" s="129"/>
      <c r="O5" s="23"/>
      <c r="P5" s="23"/>
      <c r="Q5" s="122"/>
      <c r="R5" s="129"/>
      <c r="S5" s="86"/>
    </row>
    <row r="6" spans="1:25">
      <c r="A6" s="24" t="s">
        <v>9</v>
      </c>
      <c r="B6" s="36" t="s">
        <v>10</v>
      </c>
      <c r="C6" s="18" t="s">
        <v>11</v>
      </c>
      <c r="D6" s="19"/>
      <c r="E6" s="25">
        <v>0.5</v>
      </c>
      <c r="F6" s="26">
        <f>+E6*D5</f>
        <v>48032000</v>
      </c>
      <c r="G6" s="27">
        <v>0.94</v>
      </c>
      <c r="H6" s="28">
        <f>+G6*F6</f>
        <v>45150080</v>
      </c>
      <c r="I6" s="27">
        <v>6.0000000000000053E-2</v>
      </c>
      <c r="J6" s="28">
        <f>+I6*F6</f>
        <v>2881920.0000000023</v>
      </c>
      <c r="K6" s="81">
        <v>0</v>
      </c>
      <c r="L6" s="28"/>
      <c r="M6" s="38"/>
      <c r="N6" s="130">
        <f>M6*F6</f>
        <v>0</v>
      </c>
      <c r="O6" s="27"/>
      <c r="P6" s="28"/>
      <c r="Q6" s="38"/>
      <c r="R6" s="130">
        <f>Q6*F6</f>
        <v>0</v>
      </c>
      <c r="S6" s="87">
        <v>1</v>
      </c>
      <c r="T6" s="77">
        <f>G6+I6+K6+O6</f>
        <v>1</v>
      </c>
      <c r="U6" s="73">
        <f>H6+J6+L6+P6</f>
        <v>48032000</v>
      </c>
      <c r="V6" s="106">
        <f>F6-U6</f>
        <v>0</v>
      </c>
      <c r="W6" s="97">
        <f>G6+I6+M6+Q6</f>
        <v>1</v>
      </c>
      <c r="X6" s="77"/>
      <c r="Y6" s="77"/>
    </row>
    <row r="7" spans="1:25" s="5" customFormat="1">
      <c r="A7" s="51" t="s">
        <v>9</v>
      </c>
      <c r="B7" s="36" t="s">
        <v>12</v>
      </c>
      <c r="C7" s="18" t="s">
        <v>13</v>
      </c>
      <c r="D7" s="18"/>
      <c r="E7" s="29">
        <v>0.5</v>
      </c>
      <c r="F7" s="26">
        <f>+E7*D5</f>
        <v>48032000</v>
      </c>
      <c r="G7" s="27">
        <v>0.8</v>
      </c>
      <c r="H7" s="28">
        <f>+G7*F7+183</f>
        <v>38425783</v>
      </c>
      <c r="I7" s="27">
        <v>0.1</v>
      </c>
      <c r="J7" s="28">
        <f>+I7*F7-183</f>
        <v>4803017</v>
      </c>
      <c r="K7" s="98">
        <v>7.4999999999999997E-2</v>
      </c>
      <c r="L7" s="28">
        <f>K7*F7-6174</f>
        <v>3596226</v>
      </c>
      <c r="M7" s="162"/>
      <c r="N7" s="130"/>
      <c r="O7" s="99">
        <v>2.5000000000000022E-2</v>
      </c>
      <c r="P7" s="28">
        <f>O7*F7+6174</f>
        <v>1206974.0000000012</v>
      </c>
      <c r="Q7" s="162"/>
      <c r="R7" s="130"/>
      <c r="S7" s="107">
        <v>1</v>
      </c>
      <c r="T7" s="80">
        <f t="shared" ref="T7:T70" si="0">G7+I7+K7+O7</f>
        <v>1</v>
      </c>
      <c r="U7" s="73">
        <f t="shared" ref="U7:U70" si="1">H7+J7+L7+P7</f>
        <v>48032000</v>
      </c>
      <c r="V7" s="106">
        <f t="shared" ref="V7:V70" si="2">F7-U7</f>
        <v>0</v>
      </c>
      <c r="W7" s="97">
        <f t="shared" ref="W7:W70" si="3">G7+I7+M7+Q7</f>
        <v>0.9</v>
      </c>
      <c r="X7" s="77"/>
      <c r="Y7" s="77"/>
    </row>
    <row r="8" spans="1:25" ht="12.75" customHeight="1">
      <c r="B8" s="36"/>
      <c r="C8" s="18"/>
      <c r="D8" s="18"/>
      <c r="E8" s="18"/>
      <c r="F8" s="26"/>
      <c r="G8" s="27">
        <v>0</v>
      </c>
      <c r="H8" s="30"/>
      <c r="I8" s="27">
        <v>0</v>
      </c>
      <c r="J8" s="30"/>
      <c r="K8" s="36">
        <v>0</v>
      </c>
      <c r="L8" s="30"/>
      <c r="M8" s="38">
        <v>0</v>
      </c>
      <c r="N8" s="130">
        <f t="shared" ref="N8:N70" si="4">M8*F8</f>
        <v>0</v>
      </c>
      <c r="O8" s="30">
        <v>0</v>
      </c>
      <c r="P8" s="30"/>
      <c r="Q8" s="38"/>
      <c r="R8" s="130">
        <f t="shared" ref="R8:R69" si="5">Q8*F8</f>
        <v>0</v>
      </c>
      <c r="S8" s="87"/>
      <c r="T8" s="77">
        <f t="shared" si="0"/>
        <v>0</v>
      </c>
      <c r="U8" s="73">
        <f t="shared" si="1"/>
        <v>0</v>
      </c>
      <c r="V8" s="106">
        <f t="shared" si="2"/>
        <v>0</v>
      </c>
      <c r="W8" s="97">
        <f t="shared" si="3"/>
        <v>0</v>
      </c>
      <c r="X8" s="77"/>
      <c r="Y8" s="77"/>
    </row>
    <row r="9" spans="1:25" ht="21.95" customHeight="1">
      <c r="B9" s="112" t="s">
        <v>14</v>
      </c>
      <c r="C9" s="21" t="s">
        <v>15</v>
      </c>
      <c r="D9" s="22"/>
      <c r="E9" s="22"/>
      <c r="F9" s="23"/>
      <c r="G9" s="115"/>
      <c r="H9" s="113"/>
      <c r="I9" s="65"/>
      <c r="J9" s="23"/>
      <c r="K9" s="114">
        <v>0</v>
      </c>
      <c r="L9" s="23"/>
      <c r="M9" s="122">
        <v>0</v>
      </c>
      <c r="N9" s="129">
        <f t="shared" si="4"/>
        <v>0</v>
      </c>
      <c r="O9" s="23">
        <v>0</v>
      </c>
      <c r="P9" s="23"/>
      <c r="Q9" s="122"/>
      <c r="R9" s="129">
        <f t="shared" si="5"/>
        <v>0</v>
      </c>
      <c r="S9" s="86"/>
      <c r="T9" s="77">
        <f t="shared" si="0"/>
        <v>0</v>
      </c>
      <c r="U9" s="73">
        <f t="shared" si="1"/>
        <v>0</v>
      </c>
      <c r="V9" s="106">
        <f t="shared" si="2"/>
        <v>0</v>
      </c>
      <c r="W9" s="97">
        <f t="shared" si="3"/>
        <v>0</v>
      </c>
      <c r="X9" s="77"/>
      <c r="Y9" s="77"/>
    </row>
    <row r="10" spans="1:25" ht="21.95" customHeight="1">
      <c r="B10" s="49" t="s">
        <v>16</v>
      </c>
      <c r="C10" s="31" t="s">
        <v>17</v>
      </c>
      <c r="D10" s="32">
        <f>+D3*0.27</f>
        <v>259372800.00000003</v>
      </c>
      <c r="E10" s="32"/>
      <c r="F10" s="33"/>
      <c r="G10" s="66"/>
      <c r="H10" s="33"/>
      <c r="I10" s="66"/>
      <c r="J10" s="33"/>
      <c r="K10" s="116">
        <v>0</v>
      </c>
      <c r="L10" s="33"/>
      <c r="M10" s="123">
        <v>0</v>
      </c>
      <c r="N10" s="131">
        <f t="shared" si="4"/>
        <v>0</v>
      </c>
      <c r="O10" s="33">
        <v>0</v>
      </c>
      <c r="P10" s="33"/>
      <c r="Q10" s="123"/>
      <c r="R10" s="131">
        <f t="shared" si="5"/>
        <v>0</v>
      </c>
      <c r="S10" s="88"/>
      <c r="T10" s="77">
        <f t="shared" si="0"/>
        <v>0</v>
      </c>
      <c r="U10" s="73">
        <f t="shared" si="1"/>
        <v>0</v>
      </c>
      <c r="V10" s="106">
        <f t="shared" si="2"/>
        <v>0</v>
      </c>
      <c r="W10" s="97">
        <f t="shared" si="3"/>
        <v>0</v>
      </c>
      <c r="X10" s="77"/>
      <c r="Y10" s="77"/>
    </row>
    <row r="11" spans="1:25">
      <c r="A11" s="24" t="s">
        <v>18</v>
      </c>
      <c r="B11" s="16" t="s">
        <v>10</v>
      </c>
      <c r="C11" s="18" t="s">
        <v>19</v>
      </c>
      <c r="D11" s="19"/>
      <c r="E11" s="34">
        <v>0.02</v>
      </c>
      <c r="F11" s="20">
        <f t="shared" ref="F11:F41" si="6">+E11*$D$10</f>
        <v>5187456.0000000009</v>
      </c>
      <c r="G11" s="25">
        <v>0.9</v>
      </c>
      <c r="H11" s="35">
        <f>+G11*F11</f>
        <v>4668710.4000000013</v>
      </c>
      <c r="I11" s="25">
        <v>9.9999999999999978E-2</v>
      </c>
      <c r="J11" s="35">
        <f>+I11*F11</f>
        <v>518745.59999999998</v>
      </c>
      <c r="K11" s="75">
        <v>0</v>
      </c>
      <c r="L11" s="35"/>
      <c r="M11" s="34">
        <v>0</v>
      </c>
      <c r="N11" s="128">
        <f t="shared" si="4"/>
        <v>0</v>
      </c>
      <c r="O11" s="25">
        <v>0</v>
      </c>
      <c r="P11" s="35"/>
      <c r="Q11" s="34"/>
      <c r="R11" s="128">
        <f t="shared" si="5"/>
        <v>0</v>
      </c>
      <c r="S11" s="85">
        <v>1</v>
      </c>
      <c r="T11" s="77">
        <f t="shared" si="0"/>
        <v>1</v>
      </c>
      <c r="U11" s="73">
        <f t="shared" si="1"/>
        <v>5187456.0000000009</v>
      </c>
      <c r="V11" s="106">
        <f t="shared" si="2"/>
        <v>0</v>
      </c>
      <c r="W11" s="97">
        <f t="shared" si="3"/>
        <v>1</v>
      </c>
      <c r="X11" s="77"/>
      <c r="Y11" s="77"/>
    </row>
    <row r="12" spans="1:25">
      <c r="A12" s="24" t="s">
        <v>18</v>
      </c>
      <c r="B12" s="16" t="s">
        <v>12</v>
      </c>
      <c r="C12" s="18" t="s">
        <v>20</v>
      </c>
      <c r="D12" s="19"/>
      <c r="E12" s="34">
        <v>7.0000000000000007E-2</v>
      </c>
      <c r="F12" s="20">
        <f t="shared" si="6"/>
        <v>18156096.000000004</v>
      </c>
      <c r="G12" s="25">
        <v>1</v>
      </c>
      <c r="H12" s="35">
        <f t="shared" ref="H12:H41" si="7">+G12*F12</f>
        <v>18156096.000000004</v>
      </c>
      <c r="I12" s="25">
        <v>0</v>
      </c>
      <c r="J12" s="35">
        <f>+I12*F12</f>
        <v>0</v>
      </c>
      <c r="K12" s="75">
        <v>0</v>
      </c>
      <c r="L12" s="35">
        <f>+K12*F12</f>
        <v>0</v>
      </c>
      <c r="M12" s="34">
        <v>0</v>
      </c>
      <c r="N12" s="128">
        <f t="shared" si="4"/>
        <v>0</v>
      </c>
      <c r="O12" s="25">
        <v>0</v>
      </c>
      <c r="P12" s="35"/>
      <c r="Q12" s="34"/>
      <c r="R12" s="128">
        <f t="shared" si="5"/>
        <v>0</v>
      </c>
      <c r="S12" s="85">
        <v>1</v>
      </c>
      <c r="T12" s="77">
        <f t="shared" si="0"/>
        <v>1</v>
      </c>
      <c r="U12" s="73">
        <f t="shared" si="1"/>
        <v>18156096.000000004</v>
      </c>
      <c r="V12" s="106">
        <f t="shared" si="2"/>
        <v>0</v>
      </c>
      <c r="W12" s="97">
        <f t="shared" si="3"/>
        <v>1</v>
      </c>
      <c r="X12" s="77"/>
      <c r="Y12" s="77"/>
    </row>
    <row r="13" spans="1:25">
      <c r="A13" s="24" t="s">
        <v>18</v>
      </c>
      <c r="B13" s="16" t="s">
        <v>21</v>
      </c>
      <c r="C13" s="18" t="s">
        <v>22</v>
      </c>
      <c r="D13" s="19"/>
      <c r="E13" s="34">
        <v>0.02</v>
      </c>
      <c r="F13" s="20">
        <f t="shared" si="6"/>
        <v>5187456.0000000009</v>
      </c>
      <c r="G13" s="25">
        <v>0.9</v>
      </c>
      <c r="H13" s="35">
        <f t="shared" si="7"/>
        <v>4668710.4000000013</v>
      </c>
      <c r="I13" s="25">
        <v>9.9999999999999978E-2</v>
      </c>
      <c r="J13" s="35">
        <f>+I13*F13</f>
        <v>518745.59999999998</v>
      </c>
      <c r="K13" s="75">
        <v>0</v>
      </c>
      <c r="L13" s="35"/>
      <c r="M13" s="34">
        <v>0</v>
      </c>
      <c r="N13" s="128">
        <f t="shared" si="4"/>
        <v>0</v>
      </c>
      <c r="O13" s="25">
        <v>0</v>
      </c>
      <c r="P13" s="35"/>
      <c r="Q13" s="34"/>
      <c r="R13" s="128">
        <f t="shared" si="5"/>
        <v>0</v>
      </c>
      <c r="S13" s="85">
        <v>1</v>
      </c>
      <c r="T13" s="77">
        <f t="shared" si="0"/>
        <v>1</v>
      </c>
      <c r="U13" s="73">
        <f t="shared" si="1"/>
        <v>5187456.0000000009</v>
      </c>
      <c r="V13" s="106">
        <f t="shared" si="2"/>
        <v>0</v>
      </c>
      <c r="W13" s="97">
        <f t="shared" si="3"/>
        <v>1</v>
      </c>
      <c r="X13" s="77"/>
      <c r="Y13" s="77"/>
    </row>
    <row r="14" spans="1:25" s="4" customFormat="1">
      <c r="A14" s="43" t="s">
        <v>18</v>
      </c>
      <c r="B14" s="16" t="s">
        <v>23</v>
      </c>
      <c r="C14" s="18" t="s">
        <v>24</v>
      </c>
      <c r="D14" s="19"/>
      <c r="E14" s="34">
        <v>7.0000000000000007E-2</v>
      </c>
      <c r="F14" s="20">
        <f t="shared" si="6"/>
        <v>18156096.000000004</v>
      </c>
      <c r="G14" s="25">
        <v>0.65</v>
      </c>
      <c r="H14" s="35">
        <f t="shared" si="7"/>
        <v>11801462.400000002</v>
      </c>
      <c r="I14" s="25">
        <v>0.34999999999999987</v>
      </c>
      <c r="J14" s="35">
        <f>+I14*F14</f>
        <v>6354633.5999999987</v>
      </c>
      <c r="K14" s="75">
        <v>0</v>
      </c>
      <c r="L14" s="35">
        <f>+K14*F14</f>
        <v>0</v>
      </c>
      <c r="M14" s="34">
        <v>0</v>
      </c>
      <c r="N14" s="128">
        <f t="shared" si="4"/>
        <v>0</v>
      </c>
      <c r="O14" s="25">
        <v>0</v>
      </c>
      <c r="P14" s="35"/>
      <c r="Q14" s="34"/>
      <c r="R14" s="128">
        <f t="shared" si="5"/>
        <v>0</v>
      </c>
      <c r="S14" s="89">
        <v>1</v>
      </c>
      <c r="T14" s="108">
        <f t="shared" si="0"/>
        <v>0.99999999999999989</v>
      </c>
      <c r="U14" s="109">
        <f t="shared" si="1"/>
        <v>18156096</v>
      </c>
      <c r="V14" s="110">
        <f t="shared" si="2"/>
        <v>0</v>
      </c>
      <c r="W14" s="97">
        <f t="shared" si="3"/>
        <v>0.99999999999999989</v>
      </c>
      <c r="X14" s="77"/>
      <c r="Y14" s="77"/>
    </row>
    <row r="15" spans="1:25" s="4" customFormat="1">
      <c r="A15" s="43" t="s">
        <v>18</v>
      </c>
      <c r="B15" s="16" t="s">
        <v>25</v>
      </c>
      <c r="C15" s="18" t="s">
        <v>26</v>
      </c>
      <c r="D15" s="19"/>
      <c r="E15" s="34">
        <v>0.02</v>
      </c>
      <c r="F15" s="20">
        <f t="shared" si="6"/>
        <v>5187456.0000000009</v>
      </c>
      <c r="G15" s="25">
        <v>0.99</v>
      </c>
      <c r="H15" s="35">
        <f t="shared" si="7"/>
        <v>5135581.4400000013</v>
      </c>
      <c r="I15" s="25">
        <v>1.0000000000000009E-2</v>
      </c>
      <c r="J15" s="35">
        <f t="shared" ref="J15:J20" si="8">+I15*$F15</f>
        <v>51874.560000000056</v>
      </c>
      <c r="K15" s="75">
        <v>0</v>
      </c>
      <c r="L15" s="35"/>
      <c r="M15" s="34">
        <v>0</v>
      </c>
      <c r="N15" s="128">
        <f t="shared" si="4"/>
        <v>0</v>
      </c>
      <c r="O15" s="25">
        <v>0</v>
      </c>
      <c r="P15" s="35"/>
      <c r="Q15" s="34"/>
      <c r="R15" s="128">
        <f t="shared" si="5"/>
        <v>0</v>
      </c>
      <c r="S15" s="89">
        <v>1</v>
      </c>
      <c r="T15" s="108">
        <f t="shared" si="0"/>
        <v>1</v>
      </c>
      <c r="U15" s="109">
        <f t="shared" si="1"/>
        <v>5187456.0000000019</v>
      </c>
      <c r="V15" s="110">
        <f t="shared" si="2"/>
        <v>0</v>
      </c>
      <c r="W15" s="97">
        <f t="shared" si="3"/>
        <v>1</v>
      </c>
      <c r="X15" s="77"/>
      <c r="Y15" s="77"/>
    </row>
    <row r="16" spans="1:25" s="4" customFormat="1">
      <c r="A16" s="43" t="s">
        <v>18</v>
      </c>
      <c r="B16" s="16" t="s">
        <v>27</v>
      </c>
      <c r="C16" s="18" t="s">
        <v>28</v>
      </c>
      <c r="D16" s="19"/>
      <c r="E16" s="34">
        <v>0.02</v>
      </c>
      <c r="F16" s="20">
        <f t="shared" si="6"/>
        <v>5187456.0000000009</v>
      </c>
      <c r="G16" s="25">
        <v>0.4</v>
      </c>
      <c r="H16" s="35">
        <f t="shared" si="7"/>
        <v>2074982.4000000004</v>
      </c>
      <c r="I16" s="25">
        <v>0.6</v>
      </c>
      <c r="J16" s="35">
        <f t="shared" si="8"/>
        <v>3112473.6000000006</v>
      </c>
      <c r="K16" s="75">
        <v>0</v>
      </c>
      <c r="L16" s="35"/>
      <c r="M16" s="34">
        <v>0</v>
      </c>
      <c r="N16" s="128">
        <f t="shared" si="4"/>
        <v>0</v>
      </c>
      <c r="O16" s="25">
        <v>0</v>
      </c>
      <c r="P16" s="35"/>
      <c r="Q16" s="34"/>
      <c r="R16" s="128">
        <f t="shared" si="5"/>
        <v>0</v>
      </c>
      <c r="S16" s="89">
        <v>1</v>
      </c>
      <c r="T16" s="108">
        <f t="shared" si="0"/>
        <v>1</v>
      </c>
      <c r="U16" s="109">
        <f t="shared" si="1"/>
        <v>5187456.0000000009</v>
      </c>
      <c r="V16" s="110">
        <f t="shared" si="2"/>
        <v>0</v>
      </c>
      <c r="W16" s="97">
        <f t="shared" si="3"/>
        <v>1</v>
      </c>
      <c r="X16" s="77"/>
      <c r="Y16" s="77"/>
    </row>
    <row r="17" spans="1:25" s="4" customFormat="1">
      <c r="A17" s="43" t="s">
        <v>18</v>
      </c>
      <c r="B17" s="16" t="s">
        <v>29</v>
      </c>
      <c r="C17" s="18" t="s">
        <v>30</v>
      </c>
      <c r="D17" s="19"/>
      <c r="E17" s="34">
        <v>7.0000000000000007E-2</v>
      </c>
      <c r="F17" s="20">
        <f t="shared" si="6"/>
        <v>18156096.000000004</v>
      </c>
      <c r="G17" s="25">
        <v>0.25</v>
      </c>
      <c r="H17" s="35">
        <f t="shared" si="7"/>
        <v>4539024.0000000009</v>
      </c>
      <c r="I17" s="25">
        <v>0.25</v>
      </c>
      <c r="J17" s="35">
        <f>+I17*F17</f>
        <v>4539024.0000000009</v>
      </c>
      <c r="K17" s="75">
        <v>0.49999999999999989</v>
      </c>
      <c r="L17" s="35">
        <f>+K17*F17</f>
        <v>9078048</v>
      </c>
      <c r="M17" s="34">
        <v>0.4</v>
      </c>
      <c r="N17" s="128">
        <f t="shared" si="4"/>
        <v>7262438.4000000022</v>
      </c>
      <c r="O17" s="25">
        <v>0</v>
      </c>
      <c r="P17" s="35"/>
      <c r="Q17" s="34"/>
      <c r="R17" s="128">
        <f t="shared" si="5"/>
        <v>0</v>
      </c>
      <c r="S17" s="89">
        <v>1</v>
      </c>
      <c r="T17" s="108">
        <f t="shared" si="0"/>
        <v>0.99999999999999989</v>
      </c>
      <c r="U17" s="109">
        <f t="shared" si="1"/>
        <v>18156096</v>
      </c>
      <c r="V17" s="110">
        <f t="shared" si="2"/>
        <v>0</v>
      </c>
      <c r="W17" s="97">
        <f t="shared" si="3"/>
        <v>0.9</v>
      </c>
      <c r="X17" s="77"/>
      <c r="Y17" s="77"/>
    </row>
    <row r="18" spans="1:25" s="4" customFormat="1">
      <c r="A18" s="43" t="s">
        <v>18</v>
      </c>
      <c r="B18" s="16" t="s">
        <v>31</v>
      </c>
      <c r="C18" s="18" t="s">
        <v>32</v>
      </c>
      <c r="D18" s="19"/>
      <c r="E18" s="34">
        <v>0.02</v>
      </c>
      <c r="F18" s="20">
        <f t="shared" si="6"/>
        <v>5187456.0000000009</v>
      </c>
      <c r="G18" s="25">
        <v>0</v>
      </c>
      <c r="H18" s="35">
        <f t="shared" si="7"/>
        <v>0</v>
      </c>
      <c r="I18" s="25">
        <v>1</v>
      </c>
      <c r="J18" s="35">
        <f t="shared" si="8"/>
        <v>5187456.0000000009</v>
      </c>
      <c r="K18" s="75">
        <v>0</v>
      </c>
      <c r="L18" s="35">
        <f>+K18*$F18</f>
        <v>0</v>
      </c>
      <c r="M18" s="34">
        <v>0</v>
      </c>
      <c r="N18" s="128">
        <f t="shared" si="4"/>
        <v>0</v>
      </c>
      <c r="O18" s="25">
        <v>0</v>
      </c>
      <c r="P18" s="35"/>
      <c r="Q18" s="34"/>
      <c r="R18" s="128">
        <f t="shared" si="5"/>
        <v>0</v>
      </c>
      <c r="S18" s="89">
        <v>1</v>
      </c>
      <c r="T18" s="108">
        <f t="shared" si="0"/>
        <v>1</v>
      </c>
      <c r="U18" s="109">
        <f t="shared" si="1"/>
        <v>5187456.0000000009</v>
      </c>
      <c r="V18" s="110">
        <f t="shared" si="2"/>
        <v>0</v>
      </c>
      <c r="W18" s="97">
        <f t="shared" si="3"/>
        <v>1</v>
      </c>
      <c r="X18" s="77"/>
      <c r="Y18" s="77"/>
    </row>
    <row r="19" spans="1:25" s="4" customFormat="1">
      <c r="A19" s="43" t="s">
        <v>18</v>
      </c>
      <c r="B19" s="16" t="s">
        <v>33</v>
      </c>
      <c r="C19" s="18" t="s">
        <v>34</v>
      </c>
      <c r="D19" s="19"/>
      <c r="E19" s="34">
        <v>7.0000000000000007E-2</v>
      </c>
      <c r="F19" s="20">
        <f t="shared" si="6"/>
        <v>18156096.000000004</v>
      </c>
      <c r="G19" s="25">
        <v>0</v>
      </c>
      <c r="H19" s="35">
        <f t="shared" si="7"/>
        <v>0</v>
      </c>
      <c r="I19" s="25">
        <v>0</v>
      </c>
      <c r="J19" s="35">
        <f>+I19*F19</f>
        <v>0</v>
      </c>
      <c r="K19" s="75">
        <v>0.66</v>
      </c>
      <c r="L19" s="35">
        <f>+K19*F19</f>
        <v>11983023.360000003</v>
      </c>
      <c r="M19" s="34">
        <v>0.45</v>
      </c>
      <c r="N19" s="128">
        <f t="shared" si="4"/>
        <v>8170243.200000002</v>
      </c>
      <c r="O19" s="25">
        <v>0.33999999999999997</v>
      </c>
      <c r="P19" s="35">
        <f>O19*F19</f>
        <v>6173072.6400000006</v>
      </c>
      <c r="Q19" s="34"/>
      <c r="R19" s="128">
        <f t="shared" si="5"/>
        <v>0</v>
      </c>
      <c r="S19" s="89">
        <v>1</v>
      </c>
      <c r="T19" s="108">
        <f t="shared" si="0"/>
        <v>1</v>
      </c>
      <c r="U19" s="109">
        <f t="shared" si="1"/>
        <v>18156096.000000004</v>
      </c>
      <c r="V19" s="110">
        <f t="shared" si="2"/>
        <v>0</v>
      </c>
      <c r="W19" s="97">
        <f t="shared" si="3"/>
        <v>0.45</v>
      </c>
      <c r="X19" s="77"/>
      <c r="Y19" s="77"/>
    </row>
    <row r="20" spans="1:25" s="4" customFormat="1" ht="15.75" customHeight="1">
      <c r="A20" s="43" t="s">
        <v>18</v>
      </c>
      <c r="B20" s="16" t="s">
        <v>35</v>
      </c>
      <c r="C20" s="18" t="s">
        <v>36</v>
      </c>
      <c r="D20" s="19"/>
      <c r="E20" s="34">
        <v>0.02</v>
      </c>
      <c r="F20" s="20">
        <f t="shared" si="6"/>
        <v>5187456.0000000009</v>
      </c>
      <c r="G20" s="25">
        <v>0</v>
      </c>
      <c r="H20" s="35">
        <f t="shared" si="7"/>
        <v>0</v>
      </c>
      <c r="I20" s="25">
        <v>0.5</v>
      </c>
      <c r="J20" s="35">
        <f t="shared" si="8"/>
        <v>2593728.0000000005</v>
      </c>
      <c r="K20" s="75"/>
      <c r="L20" s="35">
        <f>+K20*$F20</f>
        <v>0</v>
      </c>
      <c r="M20" s="34"/>
      <c r="N20" s="128">
        <f t="shared" si="4"/>
        <v>0</v>
      </c>
      <c r="O20" s="25">
        <v>0.5</v>
      </c>
      <c r="P20" s="35">
        <f t="shared" ref="P20:P41" si="9">O20*F20</f>
        <v>2593728.0000000005</v>
      </c>
      <c r="Q20" s="34">
        <v>0.3</v>
      </c>
      <c r="R20" s="128">
        <f t="shared" si="5"/>
        <v>1556236.8000000003</v>
      </c>
      <c r="S20" s="89">
        <v>1</v>
      </c>
      <c r="T20" s="108">
        <f t="shared" si="0"/>
        <v>1</v>
      </c>
      <c r="U20" s="109">
        <f t="shared" si="1"/>
        <v>5187456.0000000009</v>
      </c>
      <c r="V20" s="110">
        <f t="shared" si="2"/>
        <v>0</v>
      </c>
      <c r="W20" s="97">
        <f t="shared" si="3"/>
        <v>0.8</v>
      </c>
      <c r="X20" s="77"/>
      <c r="Y20" s="77"/>
    </row>
    <row r="21" spans="1:25" s="4" customFormat="1">
      <c r="A21" s="43" t="s">
        <v>18</v>
      </c>
      <c r="B21" s="16" t="s">
        <v>37</v>
      </c>
      <c r="C21" s="18" t="s">
        <v>38</v>
      </c>
      <c r="D21" s="19"/>
      <c r="E21" s="34">
        <v>7.0000000000000007E-2</v>
      </c>
      <c r="F21" s="20">
        <f t="shared" si="6"/>
        <v>18156096.000000004</v>
      </c>
      <c r="G21" s="25">
        <v>0.25</v>
      </c>
      <c r="H21" s="35">
        <f t="shared" si="7"/>
        <v>4539024.0000000009</v>
      </c>
      <c r="I21" s="25">
        <v>0.25</v>
      </c>
      <c r="J21" s="35">
        <f>+I21*F21</f>
        <v>4539024.0000000009</v>
      </c>
      <c r="K21" s="75">
        <v>0.5</v>
      </c>
      <c r="L21" s="35">
        <f>+K21*F21</f>
        <v>9078048.0000000019</v>
      </c>
      <c r="M21" s="34">
        <v>0.4</v>
      </c>
      <c r="N21" s="128">
        <f t="shared" si="4"/>
        <v>7262438.4000000022</v>
      </c>
      <c r="O21" s="25">
        <v>0</v>
      </c>
      <c r="P21" s="35">
        <f t="shared" si="9"/>
        <v>0</v>
      </c>
      <c r="Q21" s="34"/>
      <c r="R21" s="128">
        <f t="shared" si="5"/>
        <v>0</v>
      </c>
      <c r="S21" s="89">
        <v>1</v>
      </c>
      <c r="T21" s="108">
        <f t="shared" si="0"/>
        <v>1</v>
      </c>
      <c r="U21" s="109">
        <f t="shared" si="1"/>
        <v>18156096.000000004</v>
      </c>
      <c r="V21" s="110">
        <f t="shared" si="2"/>
        <v>0</v>
      </c>
      <c r="W21" s="97">
        <f t="shared" si="3"/>
        <v>0.9</v>
      </c>
      <c r="X21" s="77"/>
      <c r="Y21" s="77"/>
    </row>
    <row r="22" spans="1:25" s="4" customFormat="1">
      <c r="A22" s="43" t="s">
        <v>18</v>
      </c>
      <c r="B22" s="16" t="s">
        <v>39</v>
      </c>
      <c r="C22" s="18" t="s">
        <v>40</v>
      </c>
      <c r="D22" s="19"/>
      <c r="E22" s="25">
        <v>0.02</v>
      </c>
      <c r="F22" s="20">
        <f t="shared" si="6"/>
        <v>5187456.0000000009</v>
      </c>
      <c r="G22" s="25">
        <v>0.73719999999999997</v>
      </c>
      <c r="H22" s="35">
        <f t="shared" si="7"/>
        <v>3824192.5632000007</v>
      </c>
      <c r="I22" s="25">
        <v>0.26280000000000003</v>
      </c>
      <c r="J22" s="35">
        <f>+I22*F22</f>
        <v>1363263.4368000005</v>
      </c>
      <c r="K22" s="75">
        <v>0</v>
      </c>
      <c r="L22" s="35">
        <f>+K22*$F22</f>
        <v>0</v>
      </c>
      <c r="M22" s="34">
        <v>0</v>
      </c>
      <c r="N22" s="128">
        <f t="shared" si="4"/>
        <v>0</v>
      </c>
      <c r="O22" s="25">
        <v>0</v>
      </c>
      <c r="P22" s="35">
        <f t="shared" si="9"/>
        <v>0</v>
      </c>
      <c r="Q22" s="34"/>
      <c r="R22" s="128">
        <f t="shared" si="5"/>
        <v>0</v>
      </c>
      <c r="S22" s="89">
        <v>1</v>
      </c>
      <c r="T22" s="108">
        <f t="shared" si="0"/>
        <v>1</v>
      </c>
      <c r="U22" s="109">
        <f t="shared" si="1"/>
        <v>5187456.0000000009</v>
      </c>
      <c r="V22" s="110">
        <f t="shared" si="2"/>
        <v>0</v>
      </c>
      <c r="W22" s="97">
        <f t="shared" si="3"/>
        <v>1</v>
      </c>
      <c r="X22" s="77"/>
      <c r="Y22" s="77"/>
    </row>
    <row r="23" spans="1:25" s="4" customFormat="1">
      <c r="A23" s="43" t="s">
        <v>18</v>
      </c>
      <c r="B23" s="16" t="s">
        <v>41</v>
      </c>
      <c r="C23" s="18" t="s">
        <v>42</v>
      </c>
      <c r="D23" s="19"/>
      <c r="E23" s="34">
        <v>7.0000000000000007E-2</v>
      </c>
      <c r="F23" s="20">
        <f t="shared" si="6"/>
        <v>18156096.000000004</v>
      </c>
      <c r="G23" s="25">
        <v>0.8</v>
      </c>
      <c r="H23" s="35">
        <f t="shared" si="7"/>
        <v>14524876.800000004</v>
      </c>
      <c r="I23" s="25">
        <v>9.9999999999999978E-2</v>
      </c>
      <c r="J23" s="35">
        <f>+I23*$F23</f>
        <v>1815609.5999999999</v>
      </c>
      <c r="K23" s="75">
        <v>9.9999999999999978E-2</v>
      </c>
      <c r="L23" s="35">
        <f>+K23*$F23</f>
        <v>1815609.5999999999</v>
      </c>
      <c r="M23" s="34">
        <v>0.05</v>
      </c>
      <c r="N23" s="128">
        <f t="shared" si="4"/>
        <v>907804.80000000028</v>
      </c>
      <c r="O23" s="25">
        <v>0</v>
      </c>
      <c r="P23" s="35">
        <f t="shared" si="9"/>
        <v>0</v>
      </c>
      <c r="Q23" s="34"/>
      <c r="R23" s="128">
        <f t="shared" si="5"/>
        <v>0</v>
      </c>
      <c r="S23" s="89">
        <v>1</v>
      </c>
      <c r="T23" s="108">
        <f t="shared" si="0"/>
        <v>1</v>
      </c>
      <c r="U23" s="109">
        <f t="shared" si="1"/>
        <v>18156096.000000004</v>
      </c>
      <c r="V23" s="110">
        <f t="shared" si="2"/>
        <v>0</v>
      </c>
      <c r="W23" s="97">
        <f t="shared" si="3"/>
        <v>0.95000000000000007</v>
      </c>
      <c r="X23" s="77"/>
      <c r="Y23" s="77"/>
    </row>
    <row r="24" spans="1:25" s="4" customFormat="1">
      <c r="A24" s="43" t="s">
        <v>18</v>
      </c>
      <c r="B24" s="16" t="s">
        <v>43</v>
      </c>
      <c r="C24" s="18" t="s">
        <v>44</v>
      </c>
      <c r="D24" s="19"/>
      <c r="E24" s="25">
        <v>0.02</v>
      </c>
      <c r="F24" s="20">
        <f t="shared" si="6"/>
        <v>5187456.0000000009</v>
      </c>
      <c r="G24" s="25">
        <v>0</v>
      </c>
      <c r="H24" s="35">
        <f t="shared" si="7"/>
        <v>0</v>
      </c>
      <c r="I24" s="25">
        <v>1</v>
      </c>
      <c r="J24" s="35">
        <f>+I24*$F24</f>
        <v>5187456.0000000009</v>
      </c>
      <c r="K24" s="75">
        <v>0</v>
      </c>
      <c r="L24" s="35">
        <f>+K24*$F24</f>
        <v>0</v>
      </c>
      <c r="M24" s="34">
        <v>0</v>
      </c>
      <c r="N24" s="128">
        <f t="shared" si="4"/>
        <v>0</v>
      </c>
      <c r="O24" s="25">
        <v>0</v>
      </c>
      <c r="P24" s="35">
        <f t="shared" si="9"/>
        <v>0</v>
      </c>
      <c r="Q24" s="34"/>
      <c r="R24" s="128">
        <f t="shared" si="5"/>
        <v>0</v>
      </c>
      <c r="S24" s="89">
        <v>1</v>
      </c>
      <c r="T24" s="108">
        <f t="shared" si="0"/>
        <v>1</v>
      </c>
      <c r="U24" s="109">
        <f t="shared" si="1"/>
        <v>5187456.0000000009</v>
      </c>
      <c r="V24" s="110">
        <f t="shared" si="2"/>
        <v>0</v>
      </c>
      <c r="W24" s="97">
        <f t="shared" si="3"/>
        <v>1</v>
      </c>
      <c r="X24" s="77"/>
      <c r="Y24" s="77"/>
    </row>
    <row r="25" spans="1:25" s="4" customFormat="1">
      <c r="A25" s="43" t="s">
        <v>18</v>
      </c>
      <c r="B25" s="16" t="s">
        <v>45</v>
      </c>
      <c r="C25" s="18" t="s">
        <v>46</v>
      </c>
      <c r="D25" s="19"/>
      <c r="E25" s="34">
        <v>7.0000000000000007E-2</v>
      </c>
      <c r="F25" s="20">
        <f t="shared" si="6"/>
        <v>18156096.000000004</v>
      </c>
      <c r="G25" s="25">
        <v>0.22</v>
      </c>
      <c r="H25" s="35">
        <f t="shared" si="7"/>
        <v>3994341.120000001</v>
      </c>
      <c r="I25" s="25">
        <v>0.28000000000000003</v>
      </c>
      <c r="J25" s="35">
        <f t="shared" ref="J25:J41" si="10">+I25*$F25</f>
        <v>5083706.8800000018</v>
      </c>
      <c r="K25" s="75">
        <v>0.14199999999999999</v>
      </c>
      <c r="L25" s="35">
        <f>+K25*$F25</f>
        <v>2578165.6320000002</v>
      </c>
      <c r="M25" s="34">
        <v>0.14000000000000001</v>
      </c>
      <c r="N25" s="128">
        <f t="shared" si="4"/>
        <v>2541853.4400000009</v>
      </c>
      <c r="O25" s="25">
        <v>0.35799999999999998</v>
      </c>
      <c r="P25" s="35">
        <f t="shared" si="9"/>
        <v>6499882.3680000007</v>
      </c>
      <c r="Q25" s="34">
        <v>0</v>
      </c>
      <c r="R25" s="128">
        <f t="shared" si="5"/>
        <v>0</v>
      </c>
      <c r="S25" s="89">
        <v>1</v>
      </c>
      <c r="T25" s="108">
        <f t="shared" si="0"/>
        <v>1</v>
      </c>
      <c r="U25" s="109">
        <f t="shared" si="1"/>
        <v>18156096.000000004</v>
      </c>
      <c r="V25" s="110">
        <f t="shared" si="2"/>
        <v>0</v>
      </c>
      <c r="W25" s="97">
        <f t="shared" si="3"/>
        <v>0.64</v>
      </c>
      <c r="X25" s="77"/>
      <c r="Y25" s="77"/>
    </row>
    <row r="26" spans="1:25" s="4" customFormat="1">
      <c r="A26" s="43" t="s">
        <v>18</v>
      </c>
      <c r="B26" s="16" t="s">
        <v>47</v>
      </c>
      <c r="C26" s="18" t="s">
        <v>48</v>
      </c>
      <c r="D26" s="19"/>
      <c r="E26" s="34">
        <v>0.03</v>
      </c>
      <c r="F26" s="20">
        <f t="shared" si="6"/>
        <v>7781184.0000000009</v>
      </c>
      <c r="G26" s="25">
        <v>0</v>
      </c>
      <c r="H26" s="35">
        <f t="shared" si="7"/>
        <v>0</v>
      </c>
      <c r="I26" s="25">
        <v>0.26557126823786092</v>
      </c>
      <c r="J26" s="35">
        <f t="shared" si="10"/>
        <v>2066458.9032721519</v>
      </c>
      <c r="K26" s="75">
        <v>0</v>
      </c>
      <c r="L26" s="35">
        <f t="shared" ref="L26:L41" si="11">+K26*$F26</f>
        <v>0</v>
      </c>
      <c r="M26" s="34">
        <v>0</v>
      </c>
      <c r="N26" s="128">
        <f t="shared" si="4"/>
        <v>0</v>
      </c>
      <c r="O26" s="25">
        <v>0.73442873176213908</v>
      </c>
      <c r="P26" s="35">
        <f t="shared" si="9"/>
        <v>5714725.096727849</v>
      </c>
      <c r="Q26" s="34"/>
      <c r="R26" s="128">
        <f t="shared" si="5"/>
        <v>0</v>
      </c>
      <c r="S26" s="89">
        <v>1</v>
      </c>
      <c r="T26" s="108">
        <f t="shared" si="0"/>
        <v>1</v>
      </c>
      <c r="U26" s="109">
        <f t="shared" si="1"/>
        <v>7781184.0000000009</v>
      </c>
      <c r="V26" s="110">
        <f t="shared" si="2"/>
        <v>0</v>
      </c>
      <c r="W26" s="97">
        <f t="shared" si="3"/>
        <v>0.26557126823786092</v>
      </c>
      <c r="X26" s="77"/>
      <c r="Y26" s="77"/>
    </row>
    <row r="27" spans="1:25" s="4" customFormat="1">
      <c r="A27" s="43" t="s">
        <v>18</v>
      </c>
      <c r="B27" s="16" t="s">
        <v>49</v>
      </c>
      <c r="C27" s="18" t="s">
        <v>50</v>
      </c>
      <c r="D27" s="19"/>
      <c r="E27" s="34">
        <v>0.02</v>
      </c>
      <c r="F27" s="20">
        <f t="shared" si="6"/>
        <v>5187456.0000000009</v>
      </c>
      <c r="G27" s="25">
        <v>0</v>
      </c>
      <c r="H27" s="35">
        <f t="shared" si="7"/>
        <v>0</v>
      </c>
      <c r="I27" s="25">
        <v>1</v>
      </c>
      <c r="J27" s="35">
        <f t="shared" si="10"/>
        <v>5187456.0000000009</v>
      </c>
      <c r="K27" s="75">
        <v>0</v>
      </c>
      <c r="L27" s="35">
        <f t="shared" si="11"/>
        <v>0</v>
      </c>
      <c r="M27" s="34">
        <v>0</v>
      </c>
      <c r="N27" s="128">
        <f t="shared" si="4"/>
        <v>0</v>
      </c>
      <c r="O27" s="25">
        <v>0</v>
      </c>
      <c r="P27" s="35">
        <f t="shared" si="9"/>
        <v>0</v>
      </c>
      <c r="Q27" s="34"/>
      <c r="R27" s="128">
        <f t="shared" si="5"/>
        <v>0</v>
      </c>
      <c r="S27" s="89">
        <v>1</v>
      </c>
      <c r="T27" s="108">
        <f t="shared" si="0"/>
        <v>1</v>
      </c>
      <c r="U27" s="109">
        <f t="shared" si="1"/>
        <v>5187456.0000000009</v>
      </c>
      <c r="V27" s="110">
        <f t="shared" si="2"/>
        <v>0</v>
      </c>
      <c r="W27" s="97">
        <f t="shared" si="3"/>
        <v>1</v>
      </c>
      <c r="X27" s="77"/>
      <c r="Y27" s="77"/>
    </row>
    <row r="28" spans="1:25" s="4" customFormat="1">
      <c r="A28" s="43" t="s">
        <v>18</v>
      </c>
      <c r="B28" s="16" t="s">
        <v>51</v>
      </c>
      <c r="C28" s="18" t="s">
        <v>52</v>
      </c>
      <c r="D28" s="19"/>
      <c r="E28" s="34">
        <v>0.02</v>
      </c>
      <c r="F28" s="20">
        <f t="shared" si="6"/>
        <v>5187456.0000000009</v>
      </c>
      <c r="G28" s="25">
        <v>0</v>
      </c>
      <c r="H28" s="35">
        <f t="shared" si="7"/>
        <v>0</v>
      </c>
      <c r="I28" s="25">
        <v>0.5</v>
      </c>
      <c r="J28" s="35">
        <f t="shared" si="10"/>
        <v>2593728.0000000005</v>
      </c>
      <c r="K28" s="75">
        <v>0.5</v>
      </c>
      <c r="L28" s="35">
        <f t="shared" si="11"/>
        <v>2593728.0000000005</v>
      </c>
      <c r="M28" s="34">
        <v>0.2</v>
      </c>
      <c r="N28" s="128">
        <f t="shared" si="4"/>
        <v>1037491.2000000002</v>
      </c>
      <c r="O28" s="25">
        <v>0</v>
      </c>
      <c r="P28" s="35">
        <f t="shared" si="9"/>
        <v>0</v>
      </c>
      <c r="Q28" s="34"/>
      <c r="R28" s="128">
        <f t="shared" si="5"/>
        <v>0</v>
      </c>
      <c r="S28" s="89">
        <v>1</v>
      </c>
      <c r="T28" s="108">
        <f t="shared" si="0"/>
        <v>1</v>
      </c>
      <c r="U28" s="109">
        <f t="shared" si="1"/>
        <v>5187456.0000000009</v>
      </c>
      <c r="V28" s="110">
        <f t="shared" si="2"/>
        <v>0</v>
      </c>
      <c r="W28" s="97">
        <f t="shared" si="3"/>
        <v>0.7</v>
      </c>
      <c r="X28" s="77"/>
      <c r="Y28" s="77"/>
    </row>
    <row r="29" spans="1:25" s="4" customFormat="1">
      <c r="A29" s="43" t="s">
        <v>18</v>
      </c>
      <c r="B29" s="16" t="s">
        <v>53</v>
      </c>
      <c r="C29" s="18" t="s">
        <v>54</v>
      </c>
      <c r="D29" s="19"/>
      <c r="E29" s="34">
        <v>0.02</v>
      </c>
      <c r="F29" s="20">
        <f t="shared" si="6"/>
        <v>5187456.0000000009</v>
      </c>
      <c r="G29" s="25">
        <v>0</v>
      </c>
      <c r="H29" s="35">
        <f t="shared" si="7"/>
        <v>0</v>
      </c>
      <c r="I29" s="25">
        <v>1</v>
      </c>
      <c r="J29" s="35">
        <f t="shared" si="10"/>
        <v>5187456.0000000009</v>
      </c>
      <c r="K29" s="75">
        <v>0</v>
      </c>
      <c r="L29" s="35">
        <f t="shared" si="11"/>
        <v>0</v>
      </c>
      <c r="M29" s="34">
        <v>0</v>
      </c>
      <c r="N29" s="128">
        <f t="shared" si="4"/>
        <v>0</v>
      </c>
      <c r="O29" s="25">
        <v>0</v>
      </c>
      <c r="P29" s="35">
        <f t="shared" si="9"/>
        <v>0</v>
      </c>
      <c r="Q29" s="34"/>
      <c r="R29" s="128">
        <f t="shared" si="5"/>
        <v>0</v>
      </c>
      <c r="S29" s="89">
        <v>1</v>
      </c>
      <c r="T29" s="108">
        <f t="shared" si="0"/>
        <v>1</v>
      </c>
      <c r="U29" s="109">
        <f t="shared" si="1"/>
        <v>5187456.0000000009</v>
      </c>
      <c r="V29" s="110">
        <f t="shared" si="2"/>
        <v>0</v>
      </c>
      <c r="W29" s="97">
        <f t="shared" si="3"/>
        <v>1</v>
      </c>
      <c r="X29" s="77"/>
      <c r="Y29" s="77"/>
    </row>
    <row r="30" spans="1:25" s="4" customFormat="1">
      <c r="A30" s="43" t="s">
        <v>18</v>
      </c>
      <c r="B30" s="16" t="s">
        <v>55</v>
      </c>
      <c r="C30" s="18" t="s">
        <v>56</v>
      </c>
      <c r="D30" s="19"/>
      <c r="E30" s="25">
        <v>0.02</v>
      </c>
      <c r="F30" s="20">
        <f t="shared" si="6"/>
        <v>5187456.0000000009</v>
      </c>
      <c r="G30" s="25">
        <v>0</v>
      </c>
      <c r="H30" s="35">
        <f t="shared" si="7"/>
        <v>0</v>
      </c>
      <c r="I30" s="25">
        <v>1</v>
      </c>
      <c r="J30" s="35">
        <f t="shared" si="10"/>
        <v>5187456.0000000009</v>
      </c>
      <c r="K30" s="75">
        <v>0</v>
      </c>
      <c r="L30" s="35">
        <f t="shared" si="11"/>
        <v>0</v>
      </c>
      <c r="M30" s="34">
        <v>0</v>
      </c>
      <c r="N30" s="128">
        <f t="shared" si="4"/>
        <v>0</v>
      </c>
      <c r="O30" s="25">
        <v>0</v>
      </c>
      <c r="P30" s="35">
        <f t="shared" si="9"/>
        <v>0</v>
      </c>
      <c r="Q30" s="34"/>
      <c r="R30" s="128">
        <f t="shared" si="5"/>
        <v>0</v>
      </c>
      <c r="S30" s="89">
        <v>1</v>
      </c>
      <c r="T30" s="108">
        <f t="shared" si="0"/>
        <v>1</v>
      </c>
      <c r="U30" s="109">
        <f t="shared" si="1"/>
        <v>5187456.0000000009</v>
      </c>
      <c r="V30" s="110">
        <f t="shared" si="2"/>
        <v>0</v>
      </c>
      <c r="W30" s="97">
        <f t="shared" si="3"/>
        <v>1</v>
      </c>
      <c r="X30" s="77"/>
      <c r="Y30" s="77"/>
    </row>
    <row r="31" spans="1:25" s="4" customFormat="1">
      <c r="A31" s="43" t="s">
        <v>18</v>
      </c>
      <c r="B31" s="16" t="s">
        <v>57</v>
      </c>
      <c r="C31" s="18" t="s">
        <v>58</v>
      </c>
      <c r="D31" s="19"/>
      <c r="E31" s="25">
        <v>0.03</v>
      </c>
      <c r="F31" s="20">
        <f t="shared" si="6"/>
        <v>7781184.0000000009</v>
      </c>
      <c r="G31" s="25">
        <v>0</v>
      </c>
      <c r="H31" s="35">
        <f t="shared" si="7"/>
        <v>0</v>
      </c>
      <c r="I31" s="25">
        <v>0.7</v>
      </c>
      <c r="J31" s="35">
        <f t="shared" si="10"/>
        <v>5446828.8000000007</v>
      </c>
      <c r="K31" s="75">
        <v>0.30000000000000004</v>
      </c>
      <c r="L31" s="35">
        <f t="shared" si="11"/>
        <v>2334355.2000000007</v>
      </c>
      <c r="M31" s="34">
        <v>0.2</v>
      </c>
      <c r="N31" s="128">
        <f t="shared" si="4"/>
        <v>1556236.8000000003</v>
      </c>
      <c r="O31" s="25">
        <v>0</v>
      </c>
      <c r="P31" s="35">
        <f t="shared" si="9"/>
        <v>0</v>
      </c>
      <c r="Q31" s="34"/>
      <c r="R31" s="128">
        <f t="shared" si="5"/>
        <v>0</v>
      </c>
      <c r="S31" s="89">
        <v>1</v>
      </c>
      <c r="T31" s="108">
        <f t="shared" si="0"/>
        <v>1</v>
      </c>
      <c r="U31" s="109">
        <f t="shared" si="1"/>
        <v>7781184.0000000019</v>
      </c>
      <c r="V31" s="110">
        <f t="shared" si="2"/>
        <v>0</v>
      </c>
      <c r="W31" s="97">
        <f t="shared" si="3"/>
        <v>0.89999999999999991</v>
      </c>
      <c r="X31" s="77"/>
      <c r="Y31" s="77"/>
    </row>
    <row r="32" spans="1:25" s="4" customFormat="1">
      <c r="A32" s="43" t="s">
        <v>18</v>
      </c>
      <c r="B32" s="16" t="s">
        <v>59</v>
      </c>
      <c r="C32" s="18" t="s">
        <v>60</v>
      </c>
      <c r="D32" s="19"/>
      <c r="E32" s="25">
        <v>0.03</v>
      </c>
      <c r="F32" s="20">
        <f t="shared" si="6"/>
        <v>7781184.0000000009</v>
      </c>
      <c r="G32" s="25">
        <v>0</v>
      </c>
      <c r="H32" s="35">
        <f t="shared" si="7"/>
        <v>0</v>
      </c>
      <c r="I32" s="25">
        <v>0.7</v>
      </c>
      <c r="J32" s="35">
        <f t="shared" si="10"/>
        <v>5446828.8000000007</v>
      </c>
      <c r="K32" s="75">
        <v>0.30000000000000004</v>
      </c>
      <c r="L32" s="35">
        <f t="shared" si="11"/>
        <v>2334355.2000000007</v>
      </c>
      <c r="M32" s="34">
        <v>0.2</v>
      </c>
      <c r="N32" s="128">
        <f t="shared" si="4"/>
        <v>1556236.8000000003</v>
      </c>
      <c r="O32" s="25">
        <v>0</v>
      </c>
      <c r="P32" s="35">
        <f t="shared" si="9"/>
        <v>0</v>
      </c>
      <c r="Q32" s="34"/>
      <c r="R32" s="128">
        <f t="shared" si="5"/>
        <v>0</v>
      </c>
      <c r="S32" s="89">
        <v>1</v>
      </c>
      <c r="T32" s="108">
        <f t="shared" si="0"/>
        <v>1</v>
      </c>
      <c r="U32" s="109">
        <f t="shared" si="1"/>
        <v>7781184.0000000019</v>
      </c>
      <c r="V32" s="110">
        <f t="shared" si="2"/>
        <v>0</v>
      </c>
      <c r="W32" s="97">
        <f t="shared" si="3"/>
        <v>0.89999999999999991</v>
      </c>
      <c r="X32" s="77"/>
      <c r="Y32" s="77"/>
    </row>
    <row r="33" spans="1:25" s="4" customFormat="1">
      <c r="A33" s="43" t="s">
        <v>18</v>
      </c>
      <c r="B33" s="16" t="s">
        <v>61</v>
      </c>
      <c r="C33" s="18" t="s">
        <v>62</v>
      </c>
      <c r="D33" s="19"/>
      <c r="E33" s="34">
        <v>0.03</v>
      </c>
      <c r="F33" s="20">
        <f t="shared" si="6"/>
        <v>7781184.0000000009</v>
      </c>
      <c r="G33" s="25">
        <v>0</v>
      </c>
      <c r="H33" s="35">
        <f t="shared" si="7"/>
        <v>0</v>
      </c>
      <c r="I33" s="25">
        <v>1</v>
      </c>
      <c r="J33" s="35">
        <f t="shared" si="10"/>
        <v>7781184.0000000009</v>
      </c>
      <c r="K33" s="75">
        <v>0</v>
      </c>
      <c r="L33" s="35">
        <f t="shared" si="11"/>
        <v>0</v>
      </c>
      <c r="M33" s="34">
        <v>0</v>
      </c>
      <c r="N33" s="128">
        <f t="shared" si="4"/>
        <v>0</v>
      </c>
      <c r="O33" s="25">
        <v>0</v>
      </c>
      <c r="P33" s="35">
        <f t="shared" si="9"/>
        <v>0</v>
      </c>
      <c r="Q33" s="34"/>
      <c r="R33" s="128">
        <f t="shared" si="5"/>
        <v>0</v>
      </c>
      <c r="S33" s="89">
        <v>1</v>
      </c>
      <c r="T33" s="108">
        <f t="shared" si="0"/>
        <v>1</v>
      </c>
      <c r="U33" s="109">
        <f t="shared" si="1"/>
        <v>7781184.0000000009</v>
      </c>
      <c r="V33" s="110">
        <f t="shared" si="2"/>
        <v>0</v>
      </c>
      <c r="W33" s="97">
        <f t="shared" si="3"/>
        <v>1</v>
      </c>
      <c r="X33" s="77"/>
      <c r="Y33" s="77"/>
    </row>
    <row r="34" spans="1:25" s="4" customFormat="1">
      <c r="A34" s="43" t="s">
        <v>18</v>
      </c>
      <c r="B34" s="16" t="s">
        <v>63</v>
      </c>
      <c r="C34" s="18" t="s">
        <v>64</v>
      </c>
      <c r="D34" s="19"/>
      <c r="E34" s="34">
        <v>0.03</v>
      </c>
      <c r="F34" s="20">
        <f t="shared" si="6"/>
        <v>7781184.0000000009</v>
      </c>
      <c r="G34" s="25">
        <v>0</v>
      </c>
      <c r="H34" s="35">
        <f t="shared" si="7"/>
        <v>0</v>
      </c>
      <c r="I34" s="25">
        <v>1</v>
      </c>
      <c r="J34" s="35">
        <f t="shared" si="10"/>
        <v>7781184.0000000009</v>
      </c>
      <c r="K34" s="75">
        <v>0</v>
      </c>
      <c r="L34" s="35">
        <f t="shared" si="11"/>
        <v>0</v>
      </c>
      <c r="M34" s="34">
        <v>0</v>
      </c>
      <c r="N34" s="128">
        <f t="shared" si="4"/>
        <v>0</v>
      </c>
      <c r="O34" s="25">
        <v>0</v>
      </c>
      <c r="P34" s="35">
        <f t="shared" si="9"/>
        <v>0</v>
      </c>
      <c r="Q34" s="34"/>
      <c r="R34" s="128">
        <f t="shared" si="5"/>
        <v>0</v>
      </c>
      <c r="S34" s="89">
        <v>1</v>
      </c>
      <c r="T34" s="108">
        <f t="shared" si="0"/>
        <v>1</v>
      </c>
      <c r="U34" s="109">
        <f t="shared" si="1"/>
        <v>7781184.0000000009</v>
      </c>
      <c r="V34" s="110">
        <f t="shared" si="2"/>
        <v>0</v>
      </c>
      <c r="W34" s="97">
        <f t="shared" si="3"/>
        <v>1</v>
      </c>
      <c r="X34" s="77"/>
      <c r="Y34" s="77"/>
    </row>
    <row r="35" spans="1:25" s="4" customFormat="1">
      <c r="A35" s="43" t="s">
        <v>18</v>
      </c>
      <c r="B35" s="16" t="s">
        <v>65</v>
      </c>
      <c r="C35" s="18" t="s">
        <v>66</v>
      </c>
      <c r="D35" s="19"/>
      <c r="E35" s="34">
        <v>0.02</v>
      </c>
      <c r="F35" s="20">
        <f t="shared" si="6"/>
        <v>5187456.0000000009</v>
      </c>
      <c r="G35" s="25">
        <v>0</v>
      </c>
      <c r="H35" s="35">
        <f t="shared" si="7"/>
        <v>0</v>
      </c>
      <c r="I35" s="25">
        <v>1</v>
      </c>
      <c r="J35" s="35">
        <f t="shared" si="10"/>
        <v>5187456.0000000009</v>
      </c>
      <c r="K35" s="75">
        <v>0</v>
      </c>
      <c r="L35" s="35">
        <f t="shared" si="11"/>
        <v>0</v>
      </c>
      <c r="M35" s="34">
        <v>0</v>
      </c>
      <c r="N35" s="128">
        <f t="shared" si="4"/>
        <v>0</v>
      </c>
      <c r="O35" s="25">
        <v>0</v>
      </c>
      <c r="P35" s="35">
        <f t="shared" si="9"/>
        <v>0</v>
      </c>
      <c r="Q35" s="34"/>
      <c r="R35" s="128">
        <f t="shared" si="5"/>
        <v>0</v>
      </c>
      <c r="S35" s="89">
        <v>1</v>
      </c>
      <c r="T35" s="108">
        <f t="shared" si="0"/>
        <v>1</v>
      </c>
      <c r="U35" s="109">
        <f t="shared" si="1"/>
        <v>5187456.0000000009</v>
      </c>
      <c r="V35" s="110">
        <f t="shared" si="2"/>
        <v>0</v>
      </c>
      <c r="W35" s="97">
        <f t="shared" si="3"/>
        <v>1</v>
      </c>
      <c r="X35" s="77"/>
      <c r="Y35" s="77"/>
    </row>
    <row r="36" spans="1:25" s="4" customFormat="1">
      <c r="A36" s="43" t="s">
        <v>18</v>
      </c>
      <c r="B36" s="16" t="s">
        <v>67</v>
      </c>
      <c r="C36" s="18" t="s">
        <v>68</v>
      </c>
      <c r="D36" s="19"/>
      <c r="E36" s="34">
        <v>0.04</v>
      </c>
      <c r="F36" s="20">
        <f t="shared" si="6"/>
        <v>10374912.000000002</v>
      </c>
      <c r="G36" s="25">
        <v>0</v>
      </c>
      <c r="H36" s="35">
        <f t="shared" si="7"/>
        <v>0</v>
      </c>
      <c r="I36" s="25">
        <v>1</v>
      </c>
      <c r="J36" s="35">
        <f t="shared" si="10"/>
        <v>10374912.000000002</v>
      </c>
      <c r="K36" s="75">
        <v>0</v>
      </c>
      <c r="L36" s="35">
        <f t="shared" si="11"/>
        <v>0</v>
      </c>
      <c r="M36" s="34">
        <v>0</v>
      </c>
      <c r="N36" s="128">
        <f t="shared" si="4"/>
        <v>0</v>
      </c>
      <c r="O36" s="25">
        <v>0</v>
      </c>
      <c r="P36" s="35">
        <f t="shared" si="9"/>
        <v>0</v>
      </c>
      <c r="Q36" s="34"/>
      <c r="R36" s="128">
        <f t="shared" si="5"/>
        <v>0</v>
      </c>
      <c r="S36" s="89">
        <v>1</v>
      </c>
      <c r="T36" s="108">
        <f t="shared" si="0"/>
        <v>1</v>
      </c>
      <c r="U36" s="109">
        <f t="shared" si="1"/>
        <v>10374912.000000002</v>
      </c>
      <c r="V36" s="110">
        <f t="shared" si="2"/>
        <v>0</v>
      </c>
      <c r="W36" s="97">
        <f t="shared" si="3"/>
        <v>1</v>
      </c>
      <c r="X36" s="77"/>
      <c r="Y36" s="77"/>
    </row>
    <row r="37" spans="1:25" s="4" customFormat="1">
      <c r="A37" s="43" t="s">
        <v>18</v>
      </c>
      <c r="B37" s="16" t="s">
        <v>69</v>
      </c>
      <c r="C37" s="18" t="s">
        <v>70</v>
      </c>
      <c r="D37" s="19"/>
      <c r="E37" s="34">
        <v>0.02</v>
      </c>
      <c r="F37" s="20">
        <f t="shared" si="6"/>
        <v>5187456.0000000009</v>
      </c>
      <c r="G37" s="25">
        <v>0</v>
      </c>
      <c r="H37" s="35">
        <f t="shared" si="7"/>
        <v>0</v>
      </c>
      <c r="I37" s="25">
        <v>1</v>
      </c>
      <c r="J37" s="35">
        <f t="shared" si="10"/>
        <v>5187456.0000000009</v>
      </c>
      <c r="K37" s="75">
        <v>0</v>
      </c>
      <c r="L37" s="35">
        <f t="shared" si="11"/>
        <v>0</v>
      </c>
      <c r="M37" s="34">
        <v>0</v>
      </c>
      <c r="N37" s="128">
        <f t="shared" si="4"/>
        <v>0</v>
      </c>
      <c r="O37" s="25">
        <v>0</v>
      </c>
      <c r="P37" s="35">
        <f t="shared" si="9"/>
        <v>0</v>
      </c>
      <c r="Q37" s="34"/>
      <c r="R37" s="128">
        <f t="shared" si="5"/>
        <v>0</v>
      </c>
      <c r="S37" s="89">
        <v>1</v>
      </c>
      <c r="T37" s="108">
        <f t="shared" si="0"/>
        <v>1</v>
      </c>
      <c r="U37" s="109">
        <f t="shared" si="1"/>
        <v>5187456.0000000009</v>
      </c>
      <c r="V37" s="110">
        <f t="shared" si="2"/>
        <v>0</v>
      </c>
      <c r="W37" s="97">
        <f t="shared" si="3"/>
        <v>1</v>
      </c>
      <c r="X37" s="77"/>
      <c r="Y37" s="77"/>
    </row>
    <row r="38" spans="1:25" s="4" customFormat="1">
      <c r="A38" s="43" t="s">
        <v>18</v>
      </c>
      <c r="B38" s="16" t="s">
        <v>71</v>
      </c>
      <c r="C38" s="18" t="s">
        <v>72</v>
      </c>
      <c r="D38" s="19"/>
      <c r="E38" s="34">
        <v>0.02</v>
      </c>
      <c r="F38" s="20">
        <f t="shared" si="6"/>
        <v>5187456.0000000009</v>
      </c>
      <c r="G38" s="25">
        <v>0</v>
      </c>
      <c r="H38" s="35">
        <f t="shared" si="7"/>
        <v>0</v>
      </c>
      <c r="I38" s="25">
        <v>1</v>
      </c>
      <c r="J38" s="35">
        <f t="shared" si="10"/>
        <v>5187456.0000000009</v>
      </c>
      <c r="K38" s="75">
        <v>0</v>
      </c>
      <c r="L38" s="35">
        <f t="shared" si="11"/>
        <v>0</v>
      </c>
      <c r="M38" s="34">
        <v>0</v>
      </c>
      <c r="N38" s="128">
        <f t="shared" si="4"/>
        <v>0</v>
      </c>
      <c r="O38" s="25">
        <v>0</v>
      </c>
      <c r="P38" s="35">
        <f t="shared" si="9"/>
        <v>0</v>
      </c>
      <c r="Q38" s="34"/>
      <c r="R38" s="128">
        <f t="shared" si="5"/>
        <v>0</v>
      </c>
      <c r="S38" s="89">
        <v>1</v>
      </c>
      <c r="T38" s="108">
        <f t="shared" si="0"/>
        <v>1</v>
      </c>
      <c r="U38" s="109">
        <f t="shared" si="1"/>
        <v>5187456.0000000009</v>
      </c>
      <c r="V38" s="110">
        <f t="shared" si="2"/>
        <v>0</v>
      </c>
      <c r="W38" s="97">
        <f t="shared" si="3"/>
        <v>1</v>
      </c>
      <c r="X38" s="77"/>
      <c r="Y38" s="77"/>
    </row>
    <row r="39" spans="1:25" s="4" customFormat="1">
      <c r="A39" s="43" t="s">
        <v>18</v>
      </c>
      <c r="B39" s="16" t="s">
        <v>73</v>
      </c>
      <c r="C39" s="18" t="s">
        <v>74</v>
      </c>
      <c r="D39" s="19"/>
      <c r="E39" s="34">
        <v>0.01</v>
      </c>
      <c r="F39" s="20">
        <f t="shared" si="6"/>
        <v>2593728.0000000005</v>
      </c>
      <c r="G39" s="25">
        <v>0</v>
      </c>
      <c r="H39" s="35">
        <f t="shared" si="7"/>
        <v>0</v>
      </c>
      <c r="I39" s="25">
        <v>0.95</v>
      </c>
      <c r="J39" s="35">
        <f t="shared" si="10"/>
        <v>2464041.6000000006</v>
      </c>
      <c r="K39" s="75">
        <v>5.0000000000000044E-2</v>
      </c>
      <c r="L39" s="35">
        <f t="shared" si="11"/>
        <v>129686.40000000014</v>
      </c>
      <c r="M39" s="34">
        <v>0</v>
      </c>
      <c r="N39" s="128">
        <f t="shared" si="4"/>
        <v>0</v>
      </c>
      <c r="O39" s="25">
        <v>0</v>
      </c>
      <c r="P39" s="35">
        <f t="shared" si="9"/>
        <v>0</v>
      </c>
      <c r="Q39" s="34"/>
      <c r="R39" s="128">
        <f t="shared" si="5"/>
        <v>0</v>
      </c>
      <c r="S39" s="89">
        <v>1</v>
      </c>
      <c r="T39" s="108">
        <f t="shared" si="0"/>
        <v>1</v>
      </c>
      <c r="U39" s="109">
        <f t="shared" si="1"/>
        <v>2593728.0000000009</v>
      </c>
      <c r="V39" s="110">
        <f t="shared" si="2"/>
        <v>0</v>
      </c>
      <c r="W39" s="97">
        <f t="shared" si="3"/>
        <v>0.95</v>
      </c>
      <c r="X39" s="77"/>
      <c r="Y39" s="77"/>
    </row>
    <row r="40" spans="1:25" s="4" customFormat="1">
      <c r="A40" s="43" t="s">
        <v>18</v>
      </c>
      <c r="B40" s="16" t="s">
        <v>75</v>
      </c>
      <c r="C40" s="18" t="s">
        <v>76</v>
      </c>
      <c r="D40" s="19"/>
      <c r="E40" s="41">
        <v>5.0000000000000001E-3</v>
      </c>
      <c r="F40" s="20">
        <f t="shared" si="6"/>
        <v>1296864.0000000002</v>
      </c>
      <c r="G40" s="25">
        <v>0</v>
      </c>
      <c r="H40" s="35">
        <f t="shared" si="7"/>
        <v>0</v>
      </c>
      <c r="I40" s="25">
        <v>1</v>
      </c>
      <c r="J40" s="35">
        <f t="shared" si="10"/>
        <v>1296864.0000000002</v>
      </c>
      <c r="K40" s="75">
        <v>0</v>
      </c>
      <c r="L40" s="35">
        <f t="shared" si="11"/>
        <v>0</v>
      </c>
      <c r="M40" s="34">
        <v>0</v>
      </c>
      <c r="N40" s="128">
        <f t="shared" si="4"/>
        <v>0</v>
      </c>
      <c r="O40" s="25">
        <v>0</v>
      </c>
      <c r="P40" s="35">
        <f t="shared" si="9"/>
        <v>0</v>
      </c>
      <c r="Q40" s="34"/>
      <c r="R40" s="128">
        <f t="shared" si="5"/>
        <v>0</v>
      </c>
      <c r="S40" s="89">
        <v>1</v>
      </c>
      <c r="T40" s="108">
        <f t="shared" si="0"/>
        <v>1</v>
      </c>
      <c r="U40" s="109">
        <f t="shared" si="1"/>
        <v>1296864.0000000002</v>
      </c>
      <c r="V40" s="110">
        <f t="shared" si="2"/>
        <v>0</v>
      </c>
      <c r="W40" s="97">
        <f t="shared" si="3"/>
        <v>1</v>
      </c>
      <c r="X40" s="77"/>
      <c r="Y40" s="77"/>
    </row>
    <row r="41" spans="1:25" s="4" customFormat="1">
      <c r="A41" s="43" t="s">
        <v>18</v>
      </c>
      <c r="B41" s="16" t="s">
        <v>77</v>
      </c>
      <c r="C41" s="18" t="s">
        <v>78</v>
      </c>
      <c r="D41" s="19"/>
      <c r="E41" s="41">
        <v>5.0000000000000001E-3</v>
      </c>
      <c r="F41" s="20">
        <f t="shared" si="6"/>
        <v>1296864.0000000002</v>
      </c>
      <c r="G41" s="25">
        <v>0</v>
      </c>
      <c r="H41" s="35">
        <f t="shared" si="7"/>
        <v>0</v>
      </c>
      <c r="I41" s="25">
        <v>0</v>
      </c>
      <c r="J41" s="35">
        <f t="shared" si="10"/>
        <v>0</v>
      </c>
      <c r="K41" s="75">
        <v>1</v>
      </c>
      <c r="L41" s="35">
        <f t="shared" si="11"/>
        <v>1296864.0000000002</v>
      </c>
      <c r="M41" s="34">
        <v>0.5</v>
      </c>
      <c r="N41" s="128">
        <f t="shared" si="4"/>
        <v>648432.00000000012</v>
      </c>
      <c r="O41" s="25">
        <v>0</v>
      </c>
      <c r="P41" s="35">
        <f t="shared" si="9"/>
        <v>0</v>
      </c>
      <c r="Q41" s="34"/>
      <c r="R41" s="128">
        <f t="shared" si="5"/>
        <v>0</v>
      </c>
      <c r="S41" s="89">
        <v>1</v>
      </c>
      <c r="T41" s="108">
        <f t="shared" si="0"/>
        <v>1</v>
      </c>
      <c r="U41" s="109">
        <f t="shared" si="1"/>
        <v>1296864.0000000002</v>
      </c>
      <c r="V41" s="110">
        <f t="shared" si="2"/>
        <v>0</v>
      </c>
      <c r="W41" s="97">
        <f t="shared" si="3"/>
        <v>0.5</v>
      </c>
      <c r="X41" s="77"/>
      <c r="Y41" s="77"/>
    </row>
    <row r="42" spans="1:25" ht="21.95" customHeight="1">
      <c r="B42" s="49" t="s">
        <v>79</v>
      </c>
      <c r="C42" s="39" t="s">
        <v>80</v>
      </c>
      <c r="D42" s="32">
        <f>+D3*0.27</f>
        <v>259372800.00000003</v>
      </c>
      <c r="E42" s="32"/>
      <c r="F42" s="33"/>
      <c r="G42" s="66"/>
      <c r="H42" s="33"/>
      <c r="I42" s="66"/>
      <c r="J42" s="33"/>
      <c r="K42" s="116">
        <v>0</v>
      </c>
      <c r="L42" s="33"/>
      <c r="M42" s="123">
        <v>0</v>
      </c>
      <c r="N42" s="131">
        <f t="shared" si="4"/>
        <v>0</v>
      </c>
      <c r="O42" s="33">
        <v>0</v>
      </c>
      <c r="P42" s="33"/>
      <c r="Q42" s="123"/>
      <c r="R42" s="131">
        <f t="shared" si="5"/>
        <v>0</v>
      </c>
      <c r="S42" s="88"/>
      <c r="T42" s="77">
        <f t="shared" si="0"/>
        <v>0</v>
      </c>
      <c r="U42" s="73">
        <f t="shared" si="1"/>
        <v>0</v>
      </c>
      <c r="V42" s="106">
        <f t="shared" si="2"/>
        <v>0</v>
      </c>
      <c r="W42" s="97">
        <f t="shared" si="3"/>
        <v>0</v>
      </c>
      <c r="X42" s="77"/>
      <c r="Y42" s="77"/>
    </row>
    <row r="43" spans="1:25" s="4" customFormat="1" ht="15" customHeight="1">
      <c r="A43" s="43" t="s">
        <v>81</v>
      </c>
      <c r="B43" s="16" t="s">
        <v>10</v>
      </c>
      <c r="C43" s="18" t="s">
        <v>82</v>
      </c>
      <c r="D43" s="19"/>
      <c r="E43" s="34">
        <v>0.03</v>
      </c>
      <c r="F43" s="20">
        <f>+E43*$D$42</f>
        <v>7781184.0000000009</v>
      </c>
      <c r="G43" s="25">
        <v>0.8</v>
      </c>
      <c r="H43" s="35">
        <f>+G43*$F43</f>
        <v>6224947.2000000011</v>
      </c>
      <c r="I43" s="25">
        <v>0</v>
      </c>
      <c r="J43" s="35">
        <f>+I43*$F43</f>
        <v>0</v>
      </c>
      <c r="K43" s="75">
        <v>0</v>
      </c>
      <c r="L43" s="35">
        <f>+K43*$F43</f>
        <v>0</v>
      </c>
      <c r="M43" s="34">
        <v>0</v>
      </c>
      <c r="N43" s="128">
        <f t="shared" si="4"/>
        <v>0</v>
      </c>
      <c r="O43" s="25">
        <v>0</v>
      </c>
      <c r="P43" s="35">
        <f t="shared" ref="P43:P51" si="12">+O43*$F43</f>
        <v>0</v>
      </c>
      <c r="Q43" s="34"/>
      <c r="R43" s="128">
        <f t="shared" si="5"/>
        <v>0</v>
      </c>
      <c r="S43" s="89">
        <v>0.8</v>
      </c>
      <c r="T43" s="108">
        <f t="shared" si="0"/>
        <v>0.8</v>
      </c>
      <c r="U43" s="109">
        <f t="shared" si="1"/>
        <v>6224947.2000000011</v>
      </c>
      <c r="V43" s="110">
        <f t="shared" si="2"/>
        <v>1556236.7999999998</v>
      </c>
      <c r="W43" s="97">
        <f t="shared" si="3"/>
        <v>0.8</v>
      </c>
      <c r="X43" s="77"/>
      <c r="Y43" s="77"/>
    </row>
    <row r="44" spans="1:25" s="4" customFormat="1" ht="15" customHeight="1">
      <c r="A44" s="43" t="s">
        <v>81</v>
      </c>
      <c r="B44" s="16" t="s">
        <v>12</v>
      </c>
      <c r="C44" s="18" t="s">
        <v>83</v>
      </c>
      <c r="D44" s="19"/>
      <c r="E44" s="34"/>
      <c r="F44" s="20"/>
      <c r="G44" s="25">
        <v>0</v>
      </c>
      <c r="H44" s="35">
        <f>+G44*F43</f>
        <v>0</v>
      </c>
      <c r="I44" s="25">
        <v>0.2</v>
      </c>
      <c r="J44" s="35">
        <f>+I44*F43</f>
        <v>1556236.8000000003</v>
      </c>
      <c r="K44" s="75">
        <v>0</v>
      </c>
      <c r="L44" s="35">
        <f>+K44*F43</f>
        <v>0</v>
      </c>
      <c r="M44" s="34">
        <v>0</v>
      </c>
      <c r="N44" s="128">
        <f t="shared" si="4"/>
        <v>0</v>
      </c>
      <c r="O44" s="25">
        <v>0</v>
      </c>
      <c r="P44" s="35">
        <f t="shared" si="12"/>
        <v>0</v>
      </c>
      <c r="Q44" s="34"/>
      <c r="R44" s="128">
        <f t="shared" si="5"/>
        <v>0</v>
      </c>
      <c r="S44" s="89">
        <v>0.2</v>
      </c>
      <c r="T44" s="108">
        <f t="shared" si="0"/>
        <v>0.2</v>
      </c>
      <c r="U44" s="109">
        <f t="shared" si="1"/>
        <v>1556236.8000000003</v>
      </c>
      <c r="V44" s="110">
        <f t="shared" si="2"/>
        <v>-1556236.8000000003</v>
      </c>
      <c r="W44" s="97">
        <f t="shared" si="3"/>
        <v>0.2</v>
      </c>
      <c r="X44" s="77"/>
      <c r="Y44" s="77"/>
    </row>
    <row r="45" spans="1:25" s="4" customFormat="1" ht="15" customHeight="1">
      <c r="A45" s="43" t="s">
        <v>81</v>
      </c>
      <c r="B45" s="16" t="s">
        <v>21</v>
      </c>
      <c r="C45" s="18" t="s">
        <v>84</v>
      </c>
      <c r="D45" s="19"/>
      <c r="E45" s="34">
        <v>0.02</v>
      </c>
      <c r="F45" s="20">
        <f>+E45*$D$42</f>
        <v>5187456.0000000009</v>
      </c>
      <c r="G45" s="25">
        <v>0.8</v>
      </c>
      <c r="H45" s="35">
        <f>+G45*$F45</f>
        <v>4149964.8000000007</v>
      </c>
      <c r="I45" s="25">
        <v>0</v>
      </c>
      <c r="J45" s="35">
        <f>+I45*$F45</f>
        <v>0</v>
      </c>
      <c r="K45" s="75">
        <v>0</v>
      </c>
      <c r="L45" s="35">
        <f>+K45*$F45</f>
        <v>0</v>
      </c>
      <c r="M45" s="34">
        <v>0</v>
      </c>
      <c r="N45" s="128">
        <f t="shared" si="4"/>
        <v>0</v>
      </c>
      <c r="O45" s="25">
        <v>0</v>
      </c>
      <c r="P45" s="35">
        <f t="shared" si="12"/>
        <v>0</v>
      </c>
      <c r="Q45" s="34"/>
      <c r="R45" s="128">
        <f t="shared" si="5"/>
        <v>0</v>
      </c>
      <c r="S45" s="89">
        <v>0.8</v>
      </c>
      <c r="T45" s="108">
        <f t="shared" si="0"/>
        <v>0.8</v>
      </c>
      <c r="U45" s="109">
        <f t="shared" si="1"/>
        <v>4149964.8000000007</v>
      </c>
      <c r="V45" s="110">
        <f t="shared" si="2"/>
        <v>1037491.2000000002</v>
      </c>
      <c r="W45" s="97">
        <f t="shared" si="3"/>
        <v>0.8</v>
      </c>
      <c r="X45" s="77"/>
      <c r="Y45" s="77"/>
    </row>
    <row r="46" spans="1:25" s="4" customFormat="1" ht="15" customHeight="1">
      <c r="A46" s="43" t="s">
        <v>81</v>
      </c>
      <c r="B46" s="16" t="s">
        <v>23</v>
      </c>
      <c r="C46" s="18" t="s">
        <v>85</v>
      </c>
      <c r="D46" s="19"/>
      <c r="E46" s="34"/>
      <c r="F46" s="20"/>
      <c r="G46" s="25">
        <v>0</v>
      </c>
      <c r="H46" s="35">
        <f>+G46*F45</f>
        <v>0</v>
      </c>
      <c r="I46" s="25">
        <v>0.2</v>
      </c>
      <c r="J46" s="35">
        <f>+I46*F45</f>
        <v>1037491.2000000002</v>
      </c>
      <c r="K46" s="75">
        <v>0</v>
      </c>
      <c r="L46" s="35">
        <f>+K46*$F46</f>
        <v>0</v>
      </c>
      <c r="M46" s="34">
        <v>0</v>
      </c>
      <c r="N46" s="128">
        <f t="shared" si="4"/>
        <v>0</v>
      </c>
      <c r="O46" s="25">
        <v>0</v>
      </c>
      <c r="P46" s="35">
        <f t="shared" si="12"/>
        <v>0</v>
      </c>
      <c r="Q46" s="34"/>
      <c r="R46" s="128">
        <f t="shared" si="5"/>
        <v>0</v>
      </c>
      <c r="S46" s="89">
        <v>0.2</v>
      </c>
      <c r="T46" s="108">
        <f t="shared" si="0"/>
        <v>0.2</v>
      </c>
      <c r="U46" s="109">
        <f t="shared" si="1"/>
        <v>1037491.2000000002</v>
      </c>
      <c r="V46" s="110">
        <f t="shared" si="2"/>
        <v>-1037491.2000000002</v>
      </c>
      <c r="W46" s="97">
        <f t="shared" si="3"/>
        <v>0.2</v>
      </c>
      <c r="X46" s="77"/>
      <c r="Y46" s="77"/>
    </row>
    <row r="47" spans="1:25" s="4" customFormat="1" ht="15" customHeight="1">
      <c r="A47" s="43" t="s">
        <v>81</v>
      </c>
      <c r="B47" s="16" t="s">
        <v>25</v>
      </c>
      <c r="C47" s="18" t="s">
        <v>86</v>
      </c>
      <c r="D47" s="19"/>
      <c r="E47" s="34">
        <v>0.03</v>
      </c>
      <c r="F47" s="20">
        <f>+E47*$D$42</f>
        <v>7781184.0000000009</v>
      </c>
      <c r="G47" s="25">
        <v>0.5333</v>
      </c>
      <c r="H47" s="35">
        <f>+G47*$F47</f>
        <v>4149705.4272000003</v>
      </c>
      <c r="I47" s="25">
        <v>0.26670000000000005</v>
      </c>
      <c r="J47" s="35">
        <f>+I47*$F47</f>
        <v>2075241.7728000006</v>
      </c>
      <c r="K47" s="75">
        <v>0</v>
      </c>
      <c r="L47" s="35">
        <f>+K47*$F47</f>
        <v>0</v>
      </c>
      <c r="M47" s="34">
        <v>0</v>
      </c>
      <c r="N47" s="128">
        <f t="shared" si="4"/>
        <v>0</v>
      </c>
      <c r="O47" s="25">
        <v>0</v>
      </c>
      <c r="P47" s="35">
        <f t="shared" si="12"/>
        <v>0</v>
      </c>
      <c r="Q47" s="34"/>
      <c r="R47" s="128">
        <f t="shared" si="5"/>
        <v>0</v>
      </c>
      <c r="S47" s="89">
        <v>0.8</v>
      </c>
      <c r="T47" s="108">
        <f t="shared" si="0"/>
        <v>0.8</v>
      </c>
      <c r="U47" s="109">
        <f t="shared" si="1"/>
        <v>6224947.2000000011</v>
      </c>
      <c r="V47" s="110">
        <f t="shared" si="2"/>
        <v>1556236.7999999998</v>
      </c>
      <c r="W47" s="97">
        <f t="shared" si="3"/>
        <v>0.8</v>
      </c>
      <c r="X47" s="77"/>
      <c r="Y47" s="77"/>
    </row>
    <row r="48" spans="1:25" s="4" customFormat="1" ht="15" customHeight="1">
      <c r="A48" s="43" t="s">
        <v>81</v>
      </c>
      <c r="B48" s="16" t="s">
        <v>27</v>
      </c>
      <c r="C48" s="18" t="s">
        <v>87</v>
      </c>
      <c r="D48" s="19"/>
      <c r="E48" s="34"/>
      <c r="F48" s="20"/>
      <c r="G48" s="25">
        <v>0</v>
      </c>
      <c r="H48" s="35">
        <f>+G48*F47</f>
        <v>0</v>
      </c>
      <c r="I48" s="25">
        <v>0.2</v>
      </c>
      <c r="J48" s="35">
        <f>+I48*F47</f>
        <v>1556236.8000000003</v>
      </c>
      <c r="K48" s="75">
        <v>0</v>
      </c>
      <c r="L48" s="35">
        <f>+K48*F47</f>
        <v>0</v>
      </c>
      <c r="M48" s="34">
        <v>0</v>
      </c>
      <c r="N48" s="128">
        <f t="shared" si="4"/>
        <v>0</v>
      </c>
      <c r="O48" s="25">
        <v>0</v>
      </c>
      <c r="P48" s="35">
        <f t="shared" si="12"/>
        <v>0</v>
      </c>
      <c r="Q48" s="34"/>
      <c r="R48" s="128">
        <f t="shared" si="5"/>
        <v>0</v>
      </c>
      <c r="S48" s="89">
        <v>0.2</v>
      </c>
      <c r="T48" s="108">
        <f t="shared" si="0"/>
        <v>0.2</v>
      </c>
      <c r="U48" s="109">
        <f t="shared" si="1"/>
        <v>1556236.8000000003</v>
      </c>
      <c r="V48" s="110">
        <f t="shared" si="2"/>
        <v>-1556236.8000000003</v>
      </c>
      <c r="W48" s="97">
        <f t="shared" si="3"/>
        <v>0.2</v>
      </c>
      <c r="X48" s="77"/>
      <c r="Y48" s="77"/>
    </row>
    <row r="49" spans="1:25" s="4" customFormat="1" ht="15" customHeight="1">
      <c r="A49" s="43" t="s">
        <v>81</v>
      </c>
      <c r="B49" s="16" t="s">
        <v>29</v>
      </c>
      <c r="C49" s="18" t="s">
        <v>88</v>
      </c>
      <c r="D49" s="19"/>
      <c r="E49" s="34">
        <v>0.03</v>
      </c>
      <c r="F49" s="20">
        <f>+E49*$D$42</f>
        <v>7781184.0000000009</v>
      </c>
      <c r="G49" s="25">
        <v>0</v>
      </c>
      <c r="H49" s="35">
        <f>+G49*$F49</f>
        <v>0</v>
      </c>
      <c r="I49" s="25">
        <v>0.53400000000000003</v>
      </c>
      <c r="J49" s="35">
        <f>+I49*$F49</f>
        <v>4155152.2560000005</v>
      </c>
      <c r="K49" s="75">
        <v>0.26600000000000001</v>
      </c>
      <c r="L49" s="35">
        <f>+K49*$F49</f>
        <v>2069794.9440000004</v>
      </c>
      <c r="M49" s="34">
        <v>0.25</v>
      </c>
      <c r="N49" s="128">
        <f t="shared" si="4"/>
        <v>1945296.0000000002</v>
      </c>
      <c r="O49" s="25">
        <v>0</v>
      </c>
      <c r="P49" s="35">
        <f t="shared" si="12"/>
        <v>0</v>
      </c>
      <c r="Q49" s="34"/>
      <c r="R49" s="128">
        <f t="shared" si="5"/>
        <v>0</v>
      </c>
      <c r="S49" s="89">
        <v>0.8</v>
      </c>
      <c r="T49" s="108">
        <f t="shared" si="0"/>
        <v>0.8</v>
      </c>
      <c r="U49" s="109">
        <f t="shared" si="1"/>
        <v>6224947.2000000011</v>
      </c>
      <c r="V49" s="110">
        <f t="shared" si="2"/>
        <v>1556236.7999999998</v>
      </c>
      <c r="W49" s="97">
        <f t="shared" si="3"/>
        <v>0.78400000000000003</v>
      </c>
      <c r="X49" s="77"/>
      <c r="Y49" s="77"/>
    </row>
    <row r="50" spans="1:25" s="4" customFormat="1" ht="15" customHeight="1">
      <c r="A50" s="43" t="s">
        <v>81</v>
      </c>
      <c r="B50" s="16" t="s">
        <v>31</v>
      </c>
      <c r="C50" s="18" t="s">
        <v>89</v>
      </c>
      <c r="D50" s="19"/>
      <c r="E50" s="34"/>
      <c r="F50" s="20"/>
      <c r="G50" s="25">
        <v>0</v>
      </c>
      <c r="H50" s="35">
        <f>+G50*F49</f>
        <v>0</v>
      </c>
      <c r="I50" s="25">
        <v>0.06</v>
      </c>
      <c r="J50" s="35">
        <f>+I50*F49</f>
        <v>466871.04000000004</v>
      </c>
      <c r="K50" s="75">
        <v>0.14000000000000001</v>
      </c>
      <c r="L50" s="35">
        <f>+K50*F49</f>
        <v>1089365.7600000002</v>
      </c>
      <c r="M50" s="34">
        <v>0.12</v>
      </c>
      <c r="N50" s="128">
        <f>M50*F49</f>
        <v>933742.08000000007</v>
      </c>
      <c r="O50" s="25">
        <v>0</v>
      </c>
      <c r="P50" s="35">
        <f t="shared" si="12"/>
        <v>0</v>
      </c>
      <c r="Q50" s="34"/>
      <c r="R50" s="128">
        <f t="shared" si="5"/>
        <v>0</v>
      </c>
      <c r="S50" s="89">
        <v>0.2</v>
      </c>
      <c r="T50" s="108">
        <f t="shared" si="0"/>
        <v>0.2</v>
      </c>
      <c r="U50" s="109">
        <f t="shared" si="1"/>
        <v>1556236.8000000003</v>
      </c>
      <c r="V50" s="110">
        <f t="shared" si="2"/>
        <v>-1556236.8000000003</v>
      </c>
      <c r="W50" s="97">
        <f t="shared" si="3"/>
        <v>0.18</v>
      </c>
      <c r="X50" s="77"/>
      <c r="Y50" s="77"/>
    </row>
    <row r="51" spans="1:25" s="4" customFormat="1" ht="15" customHeight="1">
      <c r="A51" s="43" t="s">
        <v>81</v>
      </c>
      <c r="B51" s="16" t="s">
        <v>33</v>
      </c>
      <c r="C51" s="18" t="s">
        <v>90</v>
      </c>
      <c r="D51" s="19"/>
      <c r="E51" s="34">
        <v>0.1</v>
      </c>
      <c r="F51" s="20">
        <f>+E51*$D$42</f>
        <v>25937280.000000004</v>
      </c>
      <c r="G51" s="25">
        <v>0.25</v>
      </c>
      <c r="H51" s="35">
        <f>+G51*$F51</f>
        <v>6484320.0000000009</v>
      </c>
      <c r="I51" s="25">
        <v>2.0000000000000018E-2</v>
      </c>
      <c r="J51" s="35">
        <f>+I51*F51</f>
        <v>518745.60000000056</v>
      </c>
      <c r="K51" s="75">
        <v>0.53</v>
      </c>
      <c r="L51" s="35">
        <f>+K51*F51</f>
        <v>13746758.400000002</v>
      </c>
      <c r="M51" s="34">
        <v>0.53</v>
      </c>
      <c r="N51" s="128">
        <f t="shared" si="4"/>
        <v>13746758.400000002</v>
      </c>
      <c r="O51" s="25">
        <v>0</v>
      </c>
      <c r="P51" s="35">
        <f t="shared" si="12"/>
        <v>0</v>
      </c>
      <c r="Q51" s="34"/>
      <c r="R51" s="128">
        <f t="shared" si="5"/>
        <v>0</v>
      </c>
      <c r="S51" s="89">
        <v>0.8</v>
      </c>
      <c r="T51" s="108">
        <f t="shared" si="0"/>
        <v>0.8</v>
      </c>
      <c r="U51" s="109">
        <f t="shared" si="1"/>
        <v>20749824.000000004</v>
      </c>
      <c r="V51" s="110">
        <f t="shared" si="2"/>
        <v>5187456</v>
      </c>
      <c r="W51" s="97">
        <f t="shared" si="3"/>
        <v>0.8</v>
      </c>
      <c r="X51" s="77"/>
      <c r="Y51" s="77"/>
    </row>
    <row r="52" spans="1:25" s="4" customFormat="1" ht="15" customHeight="1">
      <c r="A52" s="43" t="s">
        <v>81</v>
      </c>
      <c r="B52" s="16" t="s">
        <v>35</v>
      </c>
      <c r="C52" s="18" t="s">
        <v>91</v>
      </c>
      <c r="D52" s="19"/>
      <c r="E52" s="34"/>
      <c r="F52" s="20"/>
      <c r="G52" s="25">
        <v>0</v>
      </c>
      <c r="H52" s="35"/>
      <c r="I52" s="25">
        <v>0.06</v>
      </c>
      <c r="J52" s="35">
        <f>+I52*F51</f>
        <v>1556236.8000000003</v>
      </c>
      <c r="K52" s="75">
        <v>0.14000000000000001</v>
      </c>
      <c r="L52" s="35">
        <f>+K52*F51</f>
        <v>3631219.2000000007</v>
      </c>
      <c r="M52" s="34">
        <v>0.1</v>
      </c>
      <c r="N52" s="128">
        <f>M52*F51</f>
        <v>2593728.0000000005</v>
      </c>
      <c r="O52" s="25"/>
      <c r="P52" s="35">
        <f>+O52*F51</f>
        <v>0</v>
      </c>
      <c r="Q52" s="34"/>
      <c r="R52" s="128">
        <f t="shared" si="5"/>
        <v>0</v>
      </c>
      <c r="S52" s="89">
        <v>0.2</v>
      </c>
      <c r="T52" s="108">
        <f t="shared" si="0"/>
        <v>0.2</v>
      </c>
      <c r="U52" s="109">
        <f t="shared" si="1"/>
        <v>5187456.0000000009</v>
      </c>
      <c r="V52" s="110">
        <f t="shared" si="2"/>
        <v>-5187456.0000000009</v>
      </c>
      <c r="W52" s="97">
        <f t="shared" si="3"/>
        <v>0.16</v>
      </c>
      <c r="X52" s="77"/>
      <c r="Y52" s="77"/>
    </row>
    <row r="53" spans="1:25" s="4" customFormat="1" ht="15" customHeight="1">
      <c r="A53" s="43" t="s">
        <v>81</v>
      </c>
      <c r="B53" s="16" t="s">
        <v>37</v>
      </c>
      <c r="C53" s="18" t="s">
        <v>92</v>
      </c>
      <c r="D53" s="19"/>
      <c r="E53" s="34">
        <v>0.04</v>
      </c>
      <c r="F53" s="20">
        <f t="shared" ref="F53:F57" si="13">+E53*$D$42</f>
        <v>10374912.000000002</v>
      </c>
      <c r="G53" s="25">
        <v>0</v>
      </c>
      <c r="H53" s="35">
        <f>+G53*$F53</f>
        <v>0</v>
      </c>
      <c r="I53" s="25">
        <v>0.48400000000000004</v>
      </c>
      <c r="J53" s="35">
        <f>+I53*$F53</f>
        <v>5021457.4080000017</v>
      </c>
      <c r="K53" s="75">
        <v>0.316</v>
      </c>
      <c r="L53" s="35">
        <f>+K53*$F53</f>
        <v>3278472.1920000007</v>
      </c>
      <c r="M53" s="34">
        <v>0.3</v>
      </c>
      <c r="N53" s="128">
        <f t="shared" si="4"/>
        <v>3112473.6000000006</v>
      </c>
      <c r="O53" s="25">
        <v>0</v>
      </c>
      <c r="P53" s="35">
        <f>+O53*$F53</f>
        <v>0</v>
      </c>
      <c r="Q53" s="34"/>
      <c r="R53" s="128">
        <f t="shared" si="5"/>
        <v>0</v>
      </c>
      <c r="S53" s="89">
        <v>0.8</v>
      </c>
      <c r="T53" s="108">
        <f t="shared" si="0"/>
        <v>0.8</v>
      </c>
      <c r="U53" s="109">
        <f t="shared" si="1"/>
        <v>8299929.6000000024</v>
      </c>
      <c r="V53" s="110">
        <f t="shared" si="2"/>
        <v>2074982.3999999994</v>
      </c>
      <c r="W53" s="97">
        <f t="shared" si="3"/>
        <v>0.78400000000000003</v>
      </c>
      <c r="X53" s="77"/>
      <c r="Y53" s="77"/>
    </row>
    <row r="54" spans="1:25" s="4" customFormat="1" ht="15" customHeight="1">
      <c r="A54" s="43" t="s">
        <v>81</v>
      </c>
      <c r="B54" s="16" t="s">
        <v>39</v>
      </c>
      <c r="C54" s="18" t="s">
        <v>93</v>
      </c>
      <c r="D54" s="19"/>
      <c r="E54" s="34"/>
      <c r="F54" s="20">
        <f t="shared" si="13"/>
        <v>0</v>
      </c>
      <c r="G54" s="25">
        <v>0</v>
      </c>
      <c r="H54" s="35">
        <f>+G54*$F54</f>
        <v>0</v>
      </c>
      <c r="I54" s="25">
        <v>0.06</v>
      </c>
      <c r="J54" s="35">
        <f>+I54*F53</f>
        <v>622494.72000000009</v>
      </c>
      <c r="K54" s="75">
        <v>0.13999999999999999</v>
      </c>
      <c r="L54" s="35">
        <f>+K54*F53</f>
        <v>1452487.6800000002</v>
      </c>
      <c r="M54" s="34">
        <v>0.1</v>
      </c>
      <c r="N54" s="128">
        <f>M54*F53</f>
        <v>1037491.2000000002</v>
      </c>
      <c r="O54" s="25">
        <v>0</v>
      </c>
      <c r="P54" s="35">
        <f>+O54*$F53</f>
        <v>0</v>
      </c>
      <c r="Q54" s="34"/>
      <c r="R54" s="128">
        <f t="shared" si="5"/>
        <v>0</v>
      </c>
      <c r="S54" s="89">
        <v>0.2</v>
      </c>
      <c r="T54" s="108">
        <f t="shared" si="0"/>
        <v>0.19999999999999998</v>
      </c>
      <c r="U54" s="109">
        <f t="shared" si="1"/>
        <v>2074982.4000000004</v>
      </c>
      <c r="V54" s="110">
        <f t="shared" si="2"/>
        <v>-2074982.4000000004</v>
      </c>
      <c r="W54" s="97">
        <f t="shared" si="3"/>
        <v>0.16</v>
      </c>
      <c r="X54" s="77"/>
      <c r="Y54" s="77"/>
    </row>
    <row r="55" spans="1:25" s="4" customFormat="1" ht="15" customHeight="1">
      <c r="A55" s="43" t="s">
        <v>81</v>
      </c>
      <c r="B55" s="16" t="s">
        <v>41</v>
      </c>
      <c r="C55" s="18" t="s">
        <v>94</v>
      </c>
      <c r="D55" s="19"/>
      <c r="E55" s="34">
        <v>0.04</v>
      </c>
      <c r="F55" s="20">
        <f t="shared" si="13"/>
        <v>10374912.000000002</v>
      </c>
      <c r="G55" s="25">
        <v>0</v>
      </c>
      <c r="H55" s="35">
        <v>0</v>
      </c>
      <c r="I55" s="25">
        <v>0.8</v>
      </c>
      <c r="J55" s="35">
        <f t="shared" ref="J55" si="14">+I55*$F55</f>
        <v>8299929.6000000015</v>
      </c>
      <c r="K55" s="75">
        <v>0</v>
      </c>
      <c r="L55" s="35">
        <f>+K55*$F55</f>
        <v>0</v>
      </c>
      <c r="M55" s="34">
        <v>0</v>
      </c>
      <c r="N55" s="128">
        <f t="shared" si="4"/>
        <v>0</v>
      </c>
      <c r="O55" s="25">
        <v>0</v>
      </c>
      <c r="P55" s="35">
        <f>+O55*$F55</f>
        <v>0</v>
      </c>
      <c r="Q55" s="34"/>
      <c r="R55" s="128">
        <f t="shared" si="5"/>
        <v>0</v>
      </c>
      <c r="S55" s="89">
        <v>0.8</v>
      </c>
      <c r="T55" s="108">
        <f t="shared" si="0"/>
        <v>0.8</v>
      </c>
      <c r="U55" s="109">
        <f t="shared" si="1"/>
        <v>8299929.6000000015</v>
      </c>
      <c r="V55" s="110">
        <f t="shared" si="2"/>
        <v>2074982.4000000004</v>
      </c>
      <c r="W55" s="97">
        <f t="shared" si="3"/>
        <v>0.8</v>
      </c>
      <c r="X55" s="77"/>
      <c r="Y55" s="77"/>
    </row>
    <row r="56" spans="1:25" s="4" customFormat="1" ht="15" customHeight="1">
      <c r="A56" s="43" t="s">
        <v>81</v>
      </c>
      <c r="B56" s="16" t="s">
        <v>43</v>
      </c>
      <c r="C56" s="18" t="s">
        <v>95</v>
      </c>
      <c r="D56" s="19"/>
      <c r="E56" s="34"/>
      <c r="F56" s="20">
        <f t="shared" si="13"/>
        <v>0</v>
      </c>
      <c r="G56" s="25">
        <v>0</v>
      </c>
      <c r="H56" s="35">
        <f>+G56*$F56</f>
        <v>0</v>
      </c>
      <c r="I56" s="25">
        <v>0.2</v>
      </c>
      <c r="J56" s="35">
        <f>+I56*F55</f>
        <v>2074982.4000000004</v>
      </c>
      <c r="K56" s="75">
        <v>0</v>
      </c>
      <c r="L56" s="35"/>
      <c r="M56" s="34">
        <v>0</v>
      </c>
      <c r="N56" s="128">
        <f t="shared" si="4"/>
        <v>0</v>
      </c>
      <c r="O56" s="25">
        <v>0</v>
      </c>
      <c r="P56" s="35">
        <f>+O56*F55</f>
        <v>0</v>
      </c>
      <c r="Q56" s="34"/>
      <c r="R56" s="128">
        <f t="shared" si="5"/>
        <v>0</v>
      </c>
      <c r="S56" s="89">
        <v>0.2</v>
      </c>
      <c r="T56" s="108">
        <f t="shared" si="0"/>
        <v>0.2</v>
      </c>
      <c r="U56" s="109">
        <f t="shared" si="1"/>
        <v>2074982.4000000004</v>
      </c>
      <c r="V56" s="110">
        <f t="shared" si="2"/>
        <v>-2074982.4000000004</v>
      </c>
      <c r="W56" s="97">
        <f t="shared" si="3"/>
        <v>0.2</v>
      </c>
      <c r="X56" s="77"/>
      <c r="Y56" s="77"/>
    </row>
    <row r="57" spans="1:25" s="4" customFormat="1" ht="15" customHeight="1">
      <c r="A57" s="43" t="s">
        <v>81</v>
      </c>
      <c r="B57" s="16" t="s">
        <v>45</v>
      </c>
      <c r="C57" s="18" t="s">
        <v>96</v>
      </c>
      <c r="D57" s="19"/>
      <c r="E57" s="34">
        <v>0.04</v>
      </c>
      <c r="F57" s="20">
        <f t="shared" si="13"/>
        <v>10374912.000000002</v>
      </c>
      <c r="G57" s="25">
        <v>0</v>
      </c>
      <c r="H57" s="35">
        <f>+G57*F55</f>
        <v>0</v>
      </c>
      <c r="I57" s="25">
        <v>0.4</v>
      </c>
      <c r="J57" s="35">
        <f>+I57*$F57</f>
        <v>4149964.8000000007</v>
      </c>
      <c r="K57" s="75">
        <v>0.4</v>
      </c>
      <c r="L57" s="35">
        <f>+K57*F57</f>
        <v>4149964.8000000007</v>
      </c>
      <c r="M57" s="34">
        <v>0.38</v>
      </c>
      <c r="N57" s="128">
        <f t="shared" si="4"/>
        <v>3942466.5600000005</v>
      </c>
      <c r="O57" s="25">
        <v>0</v>
      </c>
      <c r="P57" s="35"/>
      <c r="Q57" s="34"/>
      <c r="R57" s="128">
        <f t="shared" si="5"/>
        <v>0</v>
      </c>
      <c r="S57" s="89">
        <v>0.8</v>
      </c>
      <c r="T57" s="108">
        <f t="shared" si="0"/>
        <v>0.8</v>
      </c>
      <c r="U57" s="109">
        <f t="shared" si="1"/>
        <v>8299929.6000000015</v>
      </c>
      <c r="V57" s="110">
        <f t="shared" si="2"/>
        <v>2074982.4000000004</v>
      </c>
      <c r="W57" s="97">
        <f t="shared" si="3"/>
        <v>0.78</v>
      </c>
      <c r="X57" s="77"/>
      <c r="Y57" s="77"/>
    </row>
    <row r="58" spans="1:25" s="4" customFormat="1" ht="15" customHeight="1">
      <c r="A58" s="43" t="s">
        <v>81</v>
      </c>
      <c r="B58" s="16" t="s">
        <v>47</v>
      </c>
      <c r="C58" s="18" t="s">
        <v>97</v>
      </c>
      <c r="D58" s="19"/>
      <c r="E58" s="34"/>
      <c r="F58" s="20"/>
      <c r="G58" s="25">
        <v>0</v>
      </c>
      <c r="H58" s="35">
        <f>+G58*F56</f>
        <v>0</v>
      </c>
      <c r="I58" s="25">
        <v>0.1</v>
      </c>
      <c r="J58" s="35">
        <f>+I58*F57</f>
        <v>1037491.2000000002</v>
      </c>
      <c r="K58" s="75">
        <v>0.1</v>
      </c>
      <c r="L58" s="35">
        <f>K58*F57</f>
        <v>1037491.2000000002</v>
      </c>
      <c r="M58" s="34">
        <v>0.08</v>
      </c>
      <c r="N58" s="128">
        <f>M58*F57</f>
        <v>829992.9600000002</v>
      </c>
      <c r="O58" s="25">
        <v>0</v>
      </c>
      <c r="P58" s="35">
        <f>+O58*F57</f>
        <v>0</v>
      </c>
      <c r="Q58" s="34"/>
      <c r="R58" s="128">
        <f t="shared" si="5"/>
        <v>0</v>
      </c>
      <c r="S58" s="89">
        <v>0.2</v>
      </c>
      <c r="T58" s="108">
        <f t="shared" si="0"/>
        <v>0.2</v>
      </c>
      <c r="U58" s="109">
        <f t="shared" si="1"/>
        <v>2074982.4000000004</v>
      </c>
      <c r="V58" s="110">
        <f t="shared" si="2"/>
        <v>-2074982.4000000004</v>
      </c>
      <c r="W58" s="97">
        <f t="shared" si="3"/>
        <v>0.18</v>
      </c>
      <c r="X58" s="77"/>
      <c r="Y58" s="77"/>
    </row>
    <row r="59" spans="1:25" s="4" customFormat="1" ht="15" customHeight="1">
      <c r="A59" s="43" t="s">
        <v>81</v>
      </c>
      <c r="B59" s="16" t="s">
        <v>49</v>
      </c>
      <c r="C59" s="18" t="s">
        <v>98</v>
      </c>
      <c r="D59" s="19"/>
      <c r="E59" s="34">
        <v>0.04</v>
      </c>
      <c r="F59" s="20">
        <f>+E59*$D$42</f>
        <v>10374912.000000002</v>
      </c>
      <c r="G59" s="25">
        <v>0</v>
      </c>
      <c r="H59" s="35">
        <f>+G59*$F59</f>
        <v>0</v>
      </c>
      <c r="I59" s="25">
        <v>0</v>
      </c>
      <c r="J59" s="35">
        <f t="shared" ref="J59:J67" si="15">+I59*$F59</f>
        <v>0</v>
      </c>
      <c r="K59" s="75">
        <v>0.8</v>
      </c>
      <c r="L59" s="35">
        <f t="shared" ref="L59:L66" si="16">+K59*$F59</f>
        <v>8299929.6000000015</v>
      </c>
      <c r="M59" s="34">
        <v>0.78</v>
      </c>
      <c r="N59" s="128">
        <f t="shared" si="4"/>
        <v>8092431.3600000013</v>
      </c>
      <c r="O59" s="25">
        <v>0</v>
      </c>
      <c r="P59" s="35">
        <f>+O59*$F59</f>
        <v>0</v>
      </c>
      <c r="Q59" s="34"/>
      <c r="R59" s="128">
        <f t="shared" si="5"/>
        <v>0</v>
      </c>
      <c r="S59" s="89">
        <v>0.8</v>
      </c>
      <c r="T59" s="108">
        <f t="shared" si="0"/>
        <v>0.8</v>
      </c>
      <c r="U59" s="109">
        <f t="shared" si="1"/>
        <v>8299929.6000000015</v>
      </c>
      <c r="V59" s="110">
        <f t="shared" si="2"/>
        <v>2074982.4000000004</v>
      </c>
      <c r="W59" s="97">
        <f t="shared" si="3"/>
        <v>0.78</v>
      </c>
      <c r="X59" s="77"/>
      <c r="Y59" s="77"/>
    </row>
    <row r="60" spans="1:25" s="4" customFormat="1" ht="15" customHeight="1">
      <c r="A60" s="43" t="s">
        <v>81</v>
      </c>
      <c r="B60" s="16" t="s">
        <v>51</v>
      </c>
      <c r="C60" s="18" t="s">
        <v>99</v>
      </c>
      <c r="D60" s="19"/>
      <c r="E60" s="34"/>
      <c r="F60" s="20"/>
      <c r="G60" s="25">
        <v>0</v>
      </c>
      <c r="H60" s="35">
        <f>+G60*F59</f>
        <v>0</v>
      </c>
      <c r="I60" s="25">
        <v>0</v>
      </c>
      <c r="J60" s="35">
        <f>+I60*F59</f>
        <v>0</v>
      </c>
      <c r="K60" s="75">
        <v>0.2</v>
      </c>
      <c r="L60" s="35">
        <f>+K60*$F59</f>
        <v>2074982.4000000004</v>
      </c>
      <c r="M60" s="34">
        <v>0</v>
      </c>
      <c r="N60" s="128">
        <f>M60*F59</f>
        <v>0</v>
      </c>
      <c r="O60" s="25">
        <v>0</v>
      </c>
      <c r="P60" s="35">
        <f>O60*F59</f>
        <v>0</v>
      </c>
      <c r="Q60" s="34"/>
      <c r="R60" s="128">
        <f t="shared" si="5"/>
        <v>0</v>
      </c>
      <c r="S60" s="89">
        <v>0.2</v>
      </c>
      <c r="T60" s="108">
        <f t="shared" si="0"/>
        <v>0.2</v>
      </c>
      <c r="U60" s="109">
        <f t="shared" si="1"/>
        <v>2074982.4000000004</v>
      </c>
      <c r="V60" s="110">
        <f t="shared" si="2"/>
        <v>-2074982.4000000004</v>
      </c>
      <c r="W60" s="97">
        <f t="shared" si="3"/>
        <v>0</v>
      </c>
      <c r="X60" s="77"/>
      <c r="Y60" s="77"/>
    </row>
    <row r="61" spans="1:25" s="4" customFormat="1" ht="15" customHeight="1">
      <c r="A61" s="43" t="s">
        <v>81</v>
      </c>
      <c r="B61" s="16" t="s">
        <v>53</v>
      </c>
      <c r="C61" s="18" t="s">
        <v>100</v>
      </c>
      <c r="D61" s="19"/>
      <c r="E61" s="34">
        <v>0.02</v>
      </c>
      <c r="F61" s="20">
        <f>+E61*$D$42</f>
        <v>5187456.0000000009</v>
      </c>
      <c r="G61" s="25">
        <v>0</v>
      </c>
      <c r="H61" s="35">
        <f>+G61*$F61</f>
        <v>0</v>
      </c>
      <c r="I61" s="25">
        <v>0</v>
      </c>
      <c r="J61" s="35">
        <f t="shared" si="15"/>
        <v>0</v>
      </c>
      <c r="K61" s="75">
        <v>0.8</v>
      </c>
      <c r="L61" s="35">
        <f t="shared" si="16"/>
        <v>4149964.8000000007</v>
      </c>
      <c r="M61" s="34">
        <v>0.8</v>
      </c>
      <c r="N61" s="128">
        <f t="shared" si="4"/>
        <v>4149964.8000000007</v>
      </c>
      <c r="O61" s="25">
        <v>0</v>
      </c>
      <c r="P61" s="35">
        <f>+O61*$F61</f>
        <v>0</v>
      </c>
      <c r="Q61" s="34"/>
      <c r="R61" s="128">
        <f t="shared" si="5"/>
        <v>0</v>
      </c>
      <c r="S61" s="89">
        <v>0.8</v>
      </c>
      <c r="T61" s="108">
        <f t="shared" si="0"/>
        <v>0.8</v>
      </c>
      <c r="U61" s="109">
        <f t="shared" si="1"/>
        <v>4149964.8000000007</v>
      </c>
      <c r="V61" s="110">
        <f t="shared" si="2"/>
        <v>1037491.2000000002</v>
      </c>
      <c r="W61" s="97">
        <f t="shared" si="3"/>
        <v>0.8</v>
      </c>
      <c r="X61" s="77"/>
      <c r="Y61" s="77"/>
    </row>
    <row r="62" spans="1:25" s="4" customFormat="1" ht="15" customHeight="1">
      <c r="A62" s="43" t="s">
        <v>81</v>
      </c>
      <c r="B62" s="16" t="s">
        <v>55</v>
      </c>
      <c r="C62" s="18" t="s">
        <v>101</v>
      </c>
      <c r="D62" s="19"/>
      <c r="E62" s="34"/>
      <c r="F62" s="20"/>
      <c r="G62" s="25">
        <v>0</v>
      </c>
      <c r="H62" s="35">
        <f>+G62*F61</f>
        <v>0</v>
      </c>
      <c r="I62" s="25">
        <v>0</v>
      </c>
      <c r="J62" s="35">
        <f>+I62*F61</f>
        <v>0</v>
      </c>
      <c r="K62" s="75">
        <v>0.2</v>
      </c>
      <c r="L62" s="35">
        <f>+K62*$F61</f>
        <v>1037491.2000000002</v>
      </c>
      <c r="M62" s="34">
        <v>0</v>
      </c>
      <c r="N62" s="128">
        <f>M62*F61</f>
        <v>0</v>
      </c>
      <c r="O62" s="25">
        <v>0</v>
      </c>
      <c r="P62" s="35">
        <f>O62*F61</f>
        <v>0</v>
      </c>
      <c r="Q62" s="34"/>
      <c r="R62" s="128">
        <f t="shared" si="5"/>
        <v>0</v>
      </c>
      <c r="S62" s="89">
        <v>0.2</v>
      </c>
      <c r="T62" s="108">
        <f t="shared" si="0"/>
        <v>0.2</v>
      </c>
      <c r="U62" s="109">
        <f t="shared" si="1"/>
        <v>1037491.2000000002</v>
      </c>
      <c r="V62" s="110">
        <f t="shared" si="2"/>
        <v>-1037491.2000000002</v>
      </c>
      <c r="W62" s="97">
        <f t="shared" si="3"/>
        <v>0</v>
      </c>
      <c r="X62" s="77"/>
      <c r="Y62" s="77"/>
    </row>
    <row r="63" spans="1:25" s="4" customFormat="1" ht="15" customHeight="1">
      <c r="A63" s="43" t="s">
        <v>81</v>
      </c>
      <c r="B63" s="16" t="s">
        <v>57</v>
      </c>
      <c r="C63" s="18" t="s">
        <v>102</v>
      </c>
      <c r="D63" s="19"/>
      <c r="E63" s="34">
        <v>0.02</v>
      </c>
      <c r="F63" s="20">
        <f>+E63*$D$42</f>
        <v>5187456.0000000009</v>
      </c>
      <c r="G63" s="25">
        <v>0</v>
      </c>
      <c r="H63" s="35">
        <f>+G63*$F63</f>
        <v>0</v>
      </c>
      <c r="I63" s="25">
        <v>0</v>
      </c>
      <c r="J63" s="35">
        <f t="shared" si="15"/>
        <v>0</v>
      </c>
      <c r="K63" s="75">
        <v>0.8</v>
      </c>
      <c r="L63" s="35">
        <f t="shared" si="16"/>
        <v>4149964.8000000007</v>
      </c>
      <c r="M63" s="34">
        <v>0.78</v>
      </c>
      <c r="N63" s="128">
        <f t="shared" si="4"/>
        <v>4046215.6800000006</v>
      </c>
      <c r="O63" s="25">
        <v>0</v>
      </c>
      <c r="P63" s="35">
        <f>+O63*$F63</f>
        <v>0</v>
      </c>
      <c r="Q63" s="34"/>
      <c r="R63" s="128">
        <f t="shared" si="5"/>
        <v>0</v>
      </c>
      <c r="S63" s="89">
        <v>0.8</v>
      </c>
      <c r="T63" s="108">
        <f t="shared" si="0"/>
        <v>0.8</v>
      </c>
      <c r="U63" s="109">
        <f t="shared" si="1"/>
        <v>4149964.8000000007</v>
      </c>
      <c r="V63" s="110">
        <f t="shared" si="2"/>
        <v>1037491.2000000002</v>
      </c>
      <c r="W63" s="97">
        <f t="shared" si="3"/>
        <v>0.78</v>
      </c>
      <c r="X63" s="77"/>
      <c r="Y63" s="77"/>
    </row>
    <row r="64" spans="1:25" s="4" customFormat="1" ht="15" customHeight="1">
      <c r="A64" s="43" t="s">
        <v>81</v>
      </c>
      <c r="B64" s="16" t="s">
        <v>59</v>
      </c>
      <c r="C64" s="18" t="s">
        <v>103</v>
      </c>
      <c r="D64" s="19"/>
      <c r="E64" s="34"/>
      <c r="F64" s="20"/>
      <c r="G64" s="25">
        <v>0</v>
      </c>
      <c r="H64" s="35">
        <f>+G64*F63</f>
        <v>0</v>
      </c>
      <c r="I64" s="25">
        <v>0</v>
      </c>
      <c r="J64" s="35">
        <f t="shared" si="15"/>
        <v>0</v>
      </c>
      <c r="K64" s="75">
        <v>0</v>
      </c>
      <c r="L64" s="35">
        <f>+K64*$F63</f>
        <v>0</v>
      </c>
      <c r="M64" s="34">
        <v>0</v>
      </c>
      <c r="N64" s="128">
        <f t="shared" si="4"/>
        <v>0</v>
      </c>
      <c r="O64" s="25">
        <v>0.2</v>
      </c>
      <c r="P64" s="35">
        <f>+O64*F63</f>
        <v>1037491.2000000002</v>
      </c>
      <c r="Q64" s="34"/>
      <c r="R64" s="128">
        <f t="shared" si="5"/>
        <v>0</v>
      </c>
      <c r="S64" s="89">
        <v>0.2</v>
      </c>
      <c r="T64" s="108">
        <f t="shared" si="0"/>
        <v>0.2</v>
      </c>
      <c r="U64" s="109">
        <f t="shared" si="1"/>
        <v>1037491.2000000002</v>
      </c>
      <c r="V64" s="110">
        <f t="shared" si="2"/>
        <v>-1037491.2000000002</v>
      </c>
      <c r="W64" s="97">
        <f t="shared" si="3"/>
        <v>0</v>
      </c>
      <c r="X64" s="77"/>
      <c r="Y64" s="77"/>
    </row>
    <row r="65" spans="1:25" s="4" customFormat="1" ht="35.25" customHeight="1">
      <c r="A65" s="43" t="s">
        <v>81</v>
      </c>
      <c r="B65" s="16" t="s">
        <v>61</v>
      </c>
      <c r="C65" s="18" t="s">
        <v>104</v>
      </c>
      <c r="D65" s="19"/>
      <c r="E65" s="34">
        <v>0.02</v>
      </c>
      <c r="F65" s="20">
        <f>+E65*$D$42</f>
        <v>5187456.0000000009</v>
      </c>
      <c r="G65" s="25">
        <v>0</v>
      </c>
      <c r="H65" s="35">
        <f>+G65*$F65</f>
        <v>0</v>
      </c>
      <c r="I65" s="25">
        <v>0</v>
      </c>
      <c r="J65" s="35">
        <f t="shared" si="15"/>
        <v>0</v>
      </c>
      <c r="K65" s="75">
        <v>0</v>
      </c>
      <c r="L65" s="35">
        <f t="shared" si="16"/>
        <v>0</v>
      </c>
      <c r="M65" s="34">
        <v>0</v>
      </c>
      <c r="N65" s="128">
        <f t="shared" si="4"/>
        <v>0</v>
      </c>
      <c r="O65" s="25">
        <v>0.8</v>
      </c>
      <c r="P65" s="35">
        <f>+O65*$F65</f>
        <v>4149964.8000000007</v>
      </c>
      <c r="Q65" s="34"/>
      <c r="R65" s="128">
        <f t="shared" si="5"/>
        <v>0</v>
      </c>
      <c r="S65" s="89">
        <v>0.8</v>
      </c>
      <c r="T65" s="108">
        <f t="shared" si="0"/>
        <v>0.8</v>
      </c>
      <c r="U65" s="109">
        <f t="shared" si="1"/>
        <v>4149964.8000000007</v>
      </c>
      <c r="V65" s="110">
        <f t="shared" si="2"/>
        <v>1037491.2000000002</v>
      </c>
      <c r="W65" s="97">
        <f t="shared" si="3"/>
        <v>0</v>
      </c>
      <c r="X65" s="77"/>
      <c r="Y65" s="77"/>
    </row>
    <row r="66" spans="1:25" s="4" customFormat="1" ht="15" customHeight="1">
      <c r="A66" s="43" t="s">
        <v>81</v>
      </c>
      <c r="B66" s="16" t="s">
        <v>63</v>
      </c>
      <c r="C66" s="18" t="s">
        <v>105</v>
      </c>
      <c r="D66" s="19"/>
      <c r="E66" s="34"/>
      <c r="F66" s="20"/>
      <c r="G66" s="25">
        <v>0</v>
      </c>
      <c r="H66" s="35">
        <f>+G66*F65</f>
        <v>0</v>
      </c>
      <c r="I66" s="25">
        <v>0</v>
      </c>
      <c r="J66" s="35">
        <f t="shared" si="15"/>
        <v>0</v>
      </c>
      <c r="K66" s="75">
        <v>0</v>
      </c>
      <c r="L66" s="35">
        <f t="shared" si="16"/>
        <v>0</v>
      </c>
      <c r="M66" s="34">
        <v>0</v>
      </c>
      <c r="N66" s="128">
        <f t="shared" si="4"/>
        <v>0</v>
      </c>
      <c r="O66" s="25">
        <v>0.2</v>
      </c>
      <c r="P66" s="35">
        <f>+O66*F65</f>
        <v>1037491.2000000002</v>
      </c>
      <c r="Q66" s="34"/>
      <c r="R66" s="128">
        <f t="shared" si="5"/>
        <v>0</v>
      </c>
      <c r="S66" s="89">
        <v>0.2</v>
      </c>
      <c r="T66" s="108">
        <f t="shared" si="0"/>
        <v>0.2</v>
      </c>
      <c r="U66" s="109">
        <f t="shared" si="1"/>
        <v>1037491.2000000002</v>
      </c>
      <c r="V66" s="110">
        <f t="shared" si="2"/>
        <v>-1037491.2000000002</v>
      </c>
      <c r="W66" s="97">
        <f t="shared" si="3"/>
        <v>0</v>
      </c>
      <c r="X66" s="77"/>
      <c r="Y66" s="77"/>
    </row>
    <row r="67" spans="1:25" s="4" customFormat="1" ht="15" customHeight="1">
      <c r="A67" s="43" t="s">
        <v>81</v>
      </c>
      <c r="B67" s="16" t="s">
        <v>65</v>
      </c>
      <c r="C67" s="18" t="s">
        <v>106</v>
      </c>
      <c r="D67" s="19"/>
      <c r="E67" s="34">
        <v>0.02</v>
      </c>
      <c r="F67" s="20">
        <f>+E67*$D$42</f>
        <v>5187456.0000000009</v>
      </c>
      <c r="G67" s="25">
        <v>0</v>
      </c>
      <c r="H67" s="35">
        <f>+G67*$F67</f>
        <v>0</v>
      </c>
      <c r="I67" s="25">
        <v>0</v>
      </c>
      <c r="J67" s="35">
        <f t="shared" si="15"/>
        <v>0</v>
      </c>
      <c r="K67" s="75">
        <v>0.8</v>
      </c>
      <c r="L67" s="35">
        <f>+K67*F67</f>
        <v>4149964.8000000007</v>
      </c>
      <c r="M67" s="34">
        <v>0.75</v>
      </c>
      <c r="N67" s="128">
        <f t="shared" si="4"/>
        <v>3890592.0000000009</v>
      </c>
      <c r="O67" s="25">
        <v>0</v>
      </c>
      <c r="P67" s="35">
        <f>+O67*$F67</f>
        <v>0</v>
      </c>
      <c r="Q67" s="34"/>
      <c r="R67" s="128">
        <f t="shared" si="5"/>
        <v>0</v>
      </c>
      <c r="S67" s="89">
        <v>0.8</v>
      </c>
      <c r="T67" s="108">
        <f t="shared" si="0"/>
        <v>0.8</v>
      </c>
      <c r="U67" s="109">
        <f t="shared" si="1"/>
        <v>4149964.8000000007</v>
      </c>
      <c r="V67" s="110">
        <f t="shared" si="2"/>
        <v>1037491.2000000002</v>
      </c>
      <c r="W67" s="97">
        <f t="shared" si="3"/>
        <v>0.75</v>
      </c>
      <c r="X67" s="77"/>
      <c r="Y67" s="77"/>
    </row>
    <row r="68" spans="1:25" s="4" customFormat="1" ht="15" customHeight="1">
      <c r="A68" s="43" t="s">
        <v>81</v>
      </c>
      <c r="B68" s="16" t="s">
        <v>67</v>
      </c>
      <c r="C68" s="18" t="s">
        <v>107</v>
      </c>
      <c r="D68" s="19"/>
      <c r="E68" s="34"/>
      <c r="F68" s="20"/>
      <c r="G68" s="25">
        <v>0</v>
      </c>
      <c r="H68" s="35">
        <f>+G68*F66</f>
        <v>0</v>
      </c>
      <c r="I68" s="25">
        <v>0</v>
      </c>
      <c r="J68" s="35"/>
      <c r="K68" s="75">
        <v>0.2</v>
      </c>
      <c r="L68" s="35">
        <f>+K68*F67</f>
        <v>1037491.2000000002</v>
      </c>
      <c r="M68" s="34">
        <v>0.08</v>
      </c>
      <c r="N68" s="128">
        <f>M68*F67</f>
        <v>414996.4800000001</v>
      </c>
      <c r="O68" s="25">
        <v>0</v>
      </c>
      <c r="P68" s="35">
        <f>+O68*F67</f>
        <v>0</v>
      </c>
      <c r="Q68" s="34"/>
      <c r="R68" s="128">
        <f t="shared" si="5"/>
        <v>0</v>
      </c>
      <c r="S68" s="89">
        <v>0.2</v>
      </c>
      <c r="T68" s="108">
        <f t="shared" si="0"/>
        <v>0.2</v>
      </c>
      <c r="U68" s="109">
        <f t="shared" si="1"/>
        <v>1037491.2000000002</v>
      </c>
      <c r="V68" s="110">
        <f t="shared" si="2"/>
        <v>-1037491.2000000002</v>
      </c>
      <c r="W68" s="97">
        <f t="shared" si="3"/>
        <v>0.08</v>
      </c>
      <c r="X68" s="77"/>
      <c r="Y68" s="77"/>
    </row>
    <row r="69" spans="1:25" s="4" customFormat="1" ht="15" customHeight="1">
      <c r="A69" s="43" t="s">
        <v>81</v>
      </c>
      <c r="B69" s="16" t="s">
        <v>69</v>
      </c>
      <c r="C69" s="18" t="s">
        <v>329</v>
      </c>
      <c r="D69" s="19"/>
      <c r="E69" s="34">
        <v>0.02</v>
      </c>
      <c r="F69" s="20">
        <f>+E69*$D$42</f>
        <v>5187456.0000000009</v>
      </c>
      <c r="G69" s="25">
        <v>0</v>
      </c>
      <c r="H69" s="35">
        <f>+G69*F67</f>
        <v>0</v>
      </c>
      <c r="I69" s="25">
        <v>0</v>
      </c>
      <c r="J69" s="35">
        <f>+I69*$F69</f>
        <v>0</v>
      </c>
      <c r="K69" s="75">
        <v>0.4</v>
      </c>
      <c r="L69" s="35">
        <f>+K69*F69</f>
        <v>2074982.4000000004</v>
      </c>
      <c r="M69" s="34">
        <v>0.35</v>
      </c>
      <c r="N69" s="128">
        <f t="shared" si="4"/>
        <v>1815609.6000000003</v>
      </c>
      <c r="O69" s="25">
        <v>0.4</v>
      </c>
      <c r="P69" s="35">
        <f>+O69*$F69</f>
        <v>2074982.4000000004</v>
      </c>
      <c r="Q69" s="34"/>
      <c r="R69" s="128">
        <f t="shared" si="5"/>
        <v>0</v>
      </c>
      <c r="S69" s="89">
        <v>0.8</v>
      </c>
      <c r="T69" s="108">
        <f t="shared" si="0"/>
        <v>0.8</v>
      </c>
      <c r="U69" s="109">
        <f t="shared" si="1"/>
        <v>4149964.8000000007</v>
      </c>
      <c r="V69" s="110">
        <f t="shared" si="2"/>
        <v>1037491.2000000002</v>
      </c>
      <c r="W69" s="97">
        <f t="shared" si="3"/>
        <v>0.35</v>
      </c>
      <c r="X69" s="77"/>
      <c r="Y69" s="77"/>
    </row>
    <row r="70" spans="1:25" s="4" customFormat="1" ht="15" customHeight="1">
      <c r="A70" s="43" t="s">
        <v>81</v>
      </c>
      <c r="B70" s="16" t="s">
        <v>71</v>
      </c>
      <c r="C70" s="18" t="s">
        <v>359</v>
      </c>
      <c r="D70" s="19"/>
      <c r="E70" s="34"/>
      <c r="F70" s="20"/>
      <c r="G70" s="25">
        <v>0</v>
      </c>
      <c r="H70" s="35">
        <f>+G70*F68</f>
        <v>0</v>
      </c>
      <c r="I70" s="25">
        <v>0</v>
      </c>
      <c r="J70" s="35"/>
      <c r="K70" s="75">
        <v>0</v>
      </c>
      <c r="L70" s="35"/>
      <c r="M70" s="34">
        <v>0</v>
      </c>
      <c r="N70" s="128">
        <f t="shared" si="4"/>
        <v>0</v>
      </c>
      <c r="O70" s="25">
        <v>0.2</v>
      </c>
      <c r="P70" s="35">
        <f>+O70*F69</f>
        <v>1037491.2000000002</v>
      </c>
      <c r="Q70" s="34">
        <v>0.05</v>
      </c>
      <c r="R70" s="128">
        <f>Q70*F69</f>
        <v>259372.80000000005</v>
      </c>
      <c r="S70" s="89">
        <v>0.2</v>
      </c>
      <c r="T70" s="108">
        <f t="shared" si="0"/>
        <v>0.2</v>
      </c>
      <c r="U70" s="109">
        <f t="shared" si="1"/>
        <v>1037491.2000000002</v>
      </c>
      <c r="V70" s="110">
        <f t="shared" si="2"/>
        <v>-1037491.2000000002</v>
      </c>
      <c r="W70" s="97">
        <f t="shared" si="3"/>
        <v>0.05</v>
      </c>
      <c r="X70" s="77"/>
      <c r="Y70" s="77"/>
    </row>
    <row r="71" spans="1:25" s="4" customFormat="1" ht="15" customHeight="1">
      <c r="A71" s="43" t="s">
        <v>81</v>
      </c>
      <c r="B71" s="16" t="s">
        <v>73</v>
      </c>
      <c r="C71" s="18" t="s">
        <v>108</v>
      </c>
      <c r="D71" s="19"/>
      <c r="E71" s="34">
        <v>0.02</v>
      </c>
      <c r="F71" s="20">
        <f>+E71*$D$42</f>
        <v>5187456.0000000009</v>
      </c>
      <c r="G71" s="25">
        <v>0</v>
      </c>
      <c r="H71" s="35">
        <f>+G71*$F71</f>
        <v>0</v>
      </c>
      <c r="I71" s="25">
        <v>0</v>
      </c>
      <c r="J71" s="35">
        <f t="shared" ref="J71:J78" si="17">+I71*$F71</f>
        <v>0</v>
      </c>
      <c r="K71" s="75">
        <v>0.8</v>
      </c>
      <c r="L71" s="35">
        <f t="shared" ref="L71:L77" si="18">+K71*$F71</f>
        <v>4149964.8000000007</v>
      </c>
      <c r="M71" s="34">
        <v>0.75</v>
      </c>
      <c r="N71" s="128">
        <f t="shared" ref="N71:N134" si="19">M71*F71</f>
        <v>3890592.0000000009</v>
      </c>
      <c r="O71" s="25">
        <v>0</v>
      </c>
      <c r="P71" s="35">
        <f>+O71*$F71</f>
        <v>0</v>
      </c>
      <c r="Q71" s="34"/>
      <c r="R71" s="128">
        <f t="shared" ref="R71:R134" si="20">Q71*F71</f>
        <v>0</v>
      </c>
      <c r="S71" s="89">
        <v>0.8</v>
      </c>
      <c r="T71" s="108">
        <f t="shared" ref="T71:T134" si="21">G71+I71+K71+O71</f>
        <v>0.8</v>
      </c>
      <c r="U71" s="109">
        <f t="shared" ref="U71:U134" si="22">H71+J71+L71+P71</f>
        <v>4149964.8000000007</v>
      </c>
      <c r="V71" s="110">
        <f t="shared" ref="V71:V134" si="23">F71-U71</f>
        <v>1037491.2000000002</v>
      </c>
      <c r="W71" s="97">
        <f t="shared" ref="W71:W134" si="24">G71+I71+M71+Q71</f>
        <v>0.75</v>
      </c>
      <c r="X71" s="77"/>
      <c r="Y71" s="77"/>
    </row>
    <row r="72" spans="1:25" s="4" customFormat="1" ht="15" customHeight="1">
      <c r="A72" s="43" t="s">
        <v>81</v>
      </c>
      <c r="B72" s="16" t="s">
        <v>75</v>
      </c>
      <c r="C72" s="18" t="s">
        <v>109</v>
      </c>
      <c r="D72" s="19"/>
      <c r="E72" s="34"/>
      <c r="F72" s="20"/>
      <c r="G72" s="25">
        <v>0</v>
      </c>
      <c r="H72" s="35">
        <f>+G72*F71</f>
        <v>0</v>
      </c>
      <c r="I72" s="25">
        <v>0</v>
      </c>
      <c r="J72" s="35">
        <f>+I72*F71</f>
        <v>0</v>
      </c>
      <c r="K72" s="75">
        <v>0.15</v>
      </c>
      <c r="L72" s="35">
        <f>+K72*F71</f>
        <v>778118.40000000014</v>
      </c>
      <c r="M72" s="34">
        <v>0.05</v>
      </c>
      <c r="N72" s="128">
        <f>M72*F71</f>
        <v>259372.80000000005</v>
      </c>
      <c r="O72" s="25">
        <v>0</v>
      </c>
      <c r="P72" s="35">
        <f>+O72*F71</f>
        <v>0</v>
      </c>
      <c r="Q72" s="34"/>
      <c r="R72" s="128">
        <f t="shared" si="20"/>
        <v>0</v>
      </c>
      <c r="S72" s="89">
        <v>0.2</v>
      </c>
      <c r="T72" s="108">
        <f t="shared" si="21"/>
        <v>0.15</v>
      </c>
      <c r="U72" s="109">
        <f t="shared" si="22"/>
        <v>778118.40000000014</v>
      </c>
      <c r="V72" s="110">
        <f t="shared" si="23"/>
        <v>-778118.40000000014</v>
      </c>
      <c r="W72" s="97">
        <f t="shared" si="24"/>
        <v>0.05</v>
      </c>
      <c r="X72" s="77"/>
      <c r="Y72" s="77"/>
    </row>
    <row r="73" spans="1:25" s="4" customFormat="1" ht="15" customHeight="1">
      <c r="A73" s="43" t="s">
        <v>81</v>
      </c>
      <c r="B73" s="16" t="s">
        <v>77</v>
      </c>
      <c r="C73" s="18" t="s">
        <v>110</v>
      </c>
      <c r="D73" s="19"/>
      <c r="E73" s="34">
        <v>0.02</v>
      </c>
      <c r="F73" s="20">
        <f>+E73*$D$42</f>
        <v>5187456.0000000009</v>
      </c>
      <c r="G73" s="25">
        <v>0</v>
      </c>
      <c r="H73" s="35">
        <f>+G73*$F73</f>
        <v>0</v>
      </c>
      <c r="I73" s="25">
        <v>0</v>
      </c>
      <c r="J73" s="35">
        <f t="shared" si="17"/>
        <v>0</v>
      </c>
      <c r="K73" s="75">
        <v>0</v>
      </c>
      <c r="L73" s="35">
        <f t="shared" si="18"/>
        <v>0</v>
      </c>
      <c r="M73" s="34">
        <v>0</v>
      </c>
      <c r="N73" s="128">
        <f t="shared" si="19"/>
        <v>0</v>
      </c>
      <c r="O73" s="25">
        <v>0.8</v>
      </c>
      <c r="P73" s="35">
        <f>+O73*$F73</f>
        <v>4149964.8000000007</v>
      </c>
      <c r="Q73" s="34">
        <v>0.6</v>
      </c>
      <c r="R73" s="128">
        <f t="shared" si="20"/>
        <v>3112473.6000000006</v>
      </c>
      <c r="S73" s="89">
        <v>0.8</v>
      </c>
      <c r="T73" s="108">
        <f t="shared" si="21"/>
        <v>0.8</v>
      </c>
      <c r="U73" s="109">
        <f t="shared" si="22"/>
        <v>4149964.8000000007</v>
      </c>
      <c r="V73" s="110">
        <f t="shared" si="23"/>
        <v>1037491.2000000002</v>
      </c>
      <c r="W73" s="159">
        <f t="shared" si="24"/>
        <v>0.6</v>
      </c>
      <c r="X73" s="164"/>
      <c r="Y73" s="77"/>
    </row>
    <row r="74" spans="1:25" s="4" customFormat="1" ht="15" customHeight="1">
      <c r="A74" s="43" t="s">
        <v>81</v>
      </c>
      <c r="B74" s="16" t="s">
        <v>111</v>
      </c>
      <c r="C74" s="18" t="s">
        <v>112</v>
      </c>
      <c r="D74" s="19"/>
      <c r="E74" s="34"/>
      <c r="F74" s="20"/>
      <c r="G74" s="25">
        <v>0</v>
      </c>
      <c r="H74" s="35">
        <f>+G74*F73</f>
        <v>0</v>
      </c>
      <c r="I74" s="25">
        <v>0</v>
      </c>
      <c r="J74" s="35">
        <f t="shared" si="17"/>
        <v>0</v>
      </c>
      <c r="K74" s="75">
        <v>0</v>
      </c>
      <c r="L74" s="35">
        <f t="shared" si="18"/>
        <v>0</v>
      </c>
      <c r="M74" s="34">
        <v>0</v>
      </c>
      <c r="N74" s="128">
        <f t="shared" si="19"/>
        <v>0</v>
      </c>
      <c r="O74" s="25">
        <v>0.2</v>
      </c>
      <c r="P74" s="35">
        <f>+O74*F73</f>
        <v>1037491.2000000002</v>
      </c>
      <c r="Q74" s="34">
        <v>0</v>
      </c>
      <c r="R74" s="128">
        <f>Q74*F73</f>
        <v>0</v>
      </c>
      <c r="S74" s="89">
        <v>0.2</v>
      </c>
      <c r="T74" s="108">
        <f t="shared" si="21"/>
        <v>0.2</v>
      </c>
      <c r="U74" s="109">
        <f t="shared" si="22"/>
        <v>1037491.2000000002</v>
      </c>
      <c r="V74" s="110">
        <f t="shared" si="23"/>
        <v>-1037491.2000000002</v>
      </c>
      <c r="W74" s="11">
        <f t="shared" si="24"/>
        <v>0</v>
      </c>
      <c r="X74" s="80"/>
      <c r="Y74" s="80"/>
    </row>
    <row r="75" spans="1:25" s="4" customFormat="1" ht="15" customHeight="1">
      <c r="A75" s="43" t="s">
        <v>81</v>
      </c>
      <c r="B75" s="16" t="s">
        <v>113</v>
      </c>
      <c r="C75" s="18" t="s">
        <v>114</v>
      </c>
      <c r="D75" s="19"/>
      <c r="E75" s="34">
        <v>0.02</v>
      </c>
      <c r="F75" s="20">
        <f>+E75*$D$42</f>
        <v>5187456.0000000009</v>
      </c>
      <c r="G75" s="25">
        <v>0</v>
      </c>
      <c r="H75" s="35">
        <f>+G75*$F75</f>
        <v>0</v>
      </c>
      <c r="I75" s="25">
        <v>0</v>
      </c>
      <c r="J75" s="35">
        <f t="shared" si="17"/>
        <v>0</v>
      </c>
      <c r="K75" s="75">
        <v>0.8</v>
      </c>
      <c r="L75" s="35">
        <f t="shared" si="18"/>
        <v>4149964.8000000007</v>
      </c>
      <c r="M75" s="34">
        <v>0.6</v>
      </c>
      <c r="N75" s="128">
        <f t="shared" si="19"/>
        <v>3112473.6000000006</v>
      </c>
      <c r="O75" s="25">
        <v>0</v>
      </c>
      <c r="P75" s="35">
        <f>+O75*$F75</f>
        <v>0</v>
      </c>
      <c r="Q75" s="34"/>
      <c r="R75" s="128">
        <f t="shared" si="20"/>
        <v>0</v>
      </c>
      <c r="S75" s="89">
        <v>0.8</v>
      </c>
      <c r="T75" s="108">
        <f t="shared" si="21"/>
        <v>0.8</v>
      </c>
      <c r="U75" s="109">
        <f t="shared" si="22"/>
        <v>4149964.8000000007</v>
      </c>
      <c r="V75" s="110">
        <f t="shared" si="23"/>
        <v>1037491.2000000002</v>
      </c>
      <c r="W75" s="97">
        <f t="shared" si="24"/>
        <v>0.6</v>
      </c>
      <c r="X75" s="77"/>
      <c r="Y75" s="77"/>
    </row>
    <row r="76" spans="1:25" s="4" customFormat="1" ht="15" customHeight="1">
      <c r="A76" s="43" t="s">
        <v>81</v>
      </c>
      <c r="B76" s="16" t="s">
        <v>115</v>
      </c>
      <c r="C76" s="18" t="s">
        <v>116</v>
      </c>
      <c r="D76" s="19"/>
      <c r="E76" s="34"/>
      <c r="F76" s="20"/>
      <c r="G76" s="25">
        <v>0</v>
      </c>
      <c r="H76" s="35">
        <f>+G76*F75</f>
        <v>0</v>
      </c>
      <c r="I76" s="25">
        <v>0</v>
      </c>
      <c r="J76" s="35">
        <f t="shared" si="17"/>
        <v>0</v>
      </c>
      <c r="K76" s="75"/>
      <c r="L76" s="35">
        <f>+K76*F75</f>
        <v>0</v>
      </c>
      <c r="M76" s="34">
        <v>0</v>
      </c>
      <c r="N76" s="128">
        <f t="shared" si="19"/>
        <v>0</v>
      </c>
      <c r="O76" s="25">
        <v>0.2</v>
      </c>
      <c r="P76" s="35">
        <f>+O76*F75</f>
        <v>1037491.2000000002</v>
      </c>
      <c r="Q76" s="34"/>
      <c r="R76" s="128">
        <f t="shared" si="20"/>
        <v>0</v>
      </c>
      <c r="S76" s="89">
        <v>0.2</v>
      </c>
      <c r="T76" s="108">
        <f t="shared" si="21"/>
        <v>0.2</v>
      </c>
      <c r="U76" s="109">
        <f t="shared" si="22"/>
        <v>1037491.2000000002</v>
      </c>
      <c r="V76" s="110">
        <f t="shared" si="23"/>
        <v>-1037491.2000000002</v>
      </c>
      <c r="W76" s="97">
        <f t="shared" si="24"/>
        <v>0</v>
      </c>
      <c r="X76" s="77"/>
      <c r="Y76" s="77"/>
    </row>
    <row r="77" spans="1:25" s="4" customFormat="1" ht="15" customHeight="1">
      <c r="A77" s="43" t="s">
        <v>81</v>
      </c>
      <c r="B77" s="16" t="s">
        <v>117</v>
      </c>
      <c r="C77" s="18" t="s">
        <v>118</v>
      </c>
      <c r="D77" s="19"/>
      <c r="E77" s="34">
        <v>0.02</v>
      </c>
      <c r="F77" s="20">
        <f>+E77*$D$42</f>
        <v>5187456.0000000009</v>
      </c>
      <c r="G77" s="25">
        <v>0</v>
      </c>
      <c r="H77" s="35">
        <f>+G77*$F77</f>
        <v>0</v>
      </c>
      <c r="I77" s="25">
        <v>0</v>
      </c>
      <c r="J77" s="35">
        <f t="shared" si="17"/>
        <v>0</v>
      </c>
      <c r="K77" s="75">
        <v>0.8</v>
      </c>
      <c r="L77" s="35">
        <f t="shared" si="18"/>
        <v>4149964.8000000007</v>
      </c>
      <c r="M77" s="34">
        <v>0.7</v>
      </c>
      <c r="N77" s="128">
        <f t="shared" si="19"/>
        <v>3631219.2000000007</v>
      </c>
      <c r="O77" s="25">
        <v>0</v>
      </c>
      <c r="P77" s="35">
        <f>+O77*$F77</f>
        <v>0</v>
      </c>
      <c r="Q77" s="34"/>
      <c r="R77" s="128">
        <f t="shared" si="20"/>
        <v>0</v>
      </c>
      <c r="S77" s="89">
        <v>0.8</v>
      </c>
      <c r="T77" s="108">
        <f t="shared" si="21"/>
        <v>0.8</v>
      </c>
      <c r="U77" s="109">
        <f t="shared" si="22"/>
        <v>4149964.8000000007</v>
      </c>
      <c r="V77" s="110">
        <f t="shared" si="23"/>
        <v>1037491.2000000002</v>
      </c>
      <c r="W77" s="97">
        <f t="shared" si="24"/>
        <v>0.7</v>
      </c>
      <c r="X77" s="77"/>
      <c r="Y77" s="77"/>
    </row>
    <row r="78" spans="1:25" s="4" customFormat="1" ht="15" customHeight="1">
      <c r="A78" s="43" t="s">
        <v>81</v>
      </c>
      <c r="B78" s="16" t="s">
        <v>119</v>
      </c>
      <c r="C78" s="18" t="s">
        <v>120</v>
      </c>
      <c r="D78" s="19"/>
      <c r="E78" s="34"/>
      <c r="F78" s="20"/>
      <c r="G78" s="25">
        <v>0</v>
      </c>
      <c r="H78" s="35">
        <f>+G78*F77</f>
        <v>0</v>
      </c>
      <c r="I78" s="25">
        <v>0</v>
      </c>
      <c r="J78" s="35">
        <f t="shared" si="17"/>
        <v>0</v>
      </c>
      <c r="K78" s="75">
        <v>0.1</v>
      </c>
      <c r="L78" s="35">
        <f>+K78*F77</f>
        <v>518745.60000000009</v>
      </c>
      <c r="M78" s="34">
        <v>0.1</v>
      </c>
      <c r="N78" s="128">
        <f>M78*F77</f>
        <v>518745.60000000009</v>
      </c>
      <c r="O78" s="25">
        <v>0.1</v>
      </c>
      <c r="P78" s="35">
        <f>+O78*F77</f>
        <v>518745.60000000009</v>
      </c>
      <c r="Q78" s="34">
        <v>0</v>
      </c>
      <c r="R78" s="128">
        <f>Q78*F77</f>
        <v>0</v>
      </c>
      <c r="S78" s="89">
        <v>0.2</v>
      </c>
      <c r="T78" s="108">
        <f t="shared" si="21"/>
        <v>0.2</v>
      </c>
      <c r="U78" s="109">
        <f t="shared" si="22"/>
        <v>1037491.2000000002</v>
      </c>
      <c r="V78" s="110">
        <f t="shared" si="23"/>
        <v>-1037491.2000000002</v>
      </c>
      <c r="W78" s="97">
        <f t="shared" si="24"/>
        <v>0.1</v>
      </c>
      <c r="X78" s="77"/>
      <c r="Y78" s="77"/>
    </row>
    <row r="79" spans="1:25" s="4" customFormat="1" ht="15" customHeight="1">
      <c r="A79" s="43" t="s">
        <v>81</v>
      </c>
      <c r="B79" s="16" t="s">
        <v>121</v>
      </c>
      <c r="C79" s="18" t="s">
        <v>122</v>
      </c>
      <c r="D79" s="19"/>
      <c r="E79" s="34">
        <v>0.02</v>
      </c>
      <c r="F79" s="20">
        <f>+E79*$D$42</f>
        <v>5187456.0000000009</v>
      </c>
      <c r="G79" s="25">
        <v>0</v>
      </c>
      <c r="H79" s="35">
        <f>+G79*$F79</f>
        <v>0</v>
      </c>
      <c r="I79" s="25">
        <v>0.8</v>
      </c>
      <c r="J79" s="35">
        <f>+I79*$F79</f>
        <v>4149964.8000000007</v>
      </c>
      <c r="K79" s="75">
        <v>0</v>
      </c>
      <c r="L79" s="35"/>
      <c r="M79" s="34">
        <v>0</v>
      </c>
      <c r="N79" s="128">
        <f t="shared" si="19"/>
        <v>0</v>
      </c>
      <c r="O79" s="25">
        <v>0</v>
      </c>
      <c r="P79" s="35"/>
      <c r="Q79" s="34"/>
      <c r="R79" s="128">
        <f t="shared" si="20"/>
        <v>0</v>
      </c>
      <c r="S79" s="89">
        <v>0.8</v>
      </c>
      <c r="T79" s="108">
        <f t="shared" si="21"/>
        <v>0.8</v>
      </c>
      <c r="U79" s="109">
        <f t="shared" si="22"/>
        <v>4149964.8000000007</v>
      </c>
      <c r="V79" s="110">
        <f t="shared" si="23"/>
        <v>1037491.2000000002</v>
      </c>
      <c r="W79" s="97">
        <f t="shared" si="24"/>
        <v>0.8</v>
      </c>
      <c r="X79" s="77"/>
      <c r="Y79" s="77"/>
    </row>
    <row r="80" spans="1:25" s="4" customFormat="1" ht="15" customHeight="1">
      <c r="A80" s="43" t="s">
        <v>81</v>
      </c>
      <c r="B80" s="16" t="s">
        <v>123</v>
      </c>
      <c r="C80" s="18" t="s">
        <v>124</v>
      </c>
      <c r="D80" s="19"/>
      <c r="E80" s="34"/>
      <c r="F80" s="20"/>
      <c r="G80" s="25">
        <v>0</v>
      </c>
      <c r="H80" s="35">
        <f>+G80*F78</f>
        <v>0</v>
      </c>
      <c r="I80" s="25">
        <v>0.2</v>
      </c>
      <c r="J80" s="35">
        <f>+I80*F79</f>
        <v>1037491.2000000002</v>
      </c>
      <c r="K80" s="75">
        <v>0</v>
      </c>
      <c r="L80" s="35">
        <f>+K80*F79</f>
        <v>0</v>
      </c>
      <c r="M80" s="34">
        <v>0</v>
      </c>
      <c r="N80" s="128">
        <f t="shared" si="19"/>
        <v>0</v>
      </c>
      <c r="O80" s="25">
        <v>0</v>
      </c>
      <c r="P80" s="35"/>
      <c r="Q80" s="34"/>
      <c r="R80" s="128">
        <f t="shared" si="20"/>
        <v>0</v>
      </c>
      <c r="S80" s="89">
        <v>0.2</v>
      </c>
      <c r="T80" s="108">
        <f t="shared" si="21"/>
        <v>0.2</v>
      </c>
      <c r="U80" s="109">
        <f t="shared" si="22"/>
        <v>1037491.2000000002</v>
      </c>
      <c r="V80" s="110">
        <f t="shared" si="23"/>
        <v>-1037491.2000000002</v>
      </c>
      <c r="W80" s="97">
        <f t="shared" si="24"/>
        <v>0.2</v>
      </c>
      <c r="X80" s="77"/>
      <c r="Y80" s="77"/>
    </row>
    <row r="81" spans="1:25" s="4" customFormat="1" ht="15" customHeight="1">
      <c r="A81" s="43" t="s">
        <v>81</v>
      </c>
      <c r="B81" s="16" t="s">
        <v>125</v>
      </c>
      <c r="C81" s="18" t="s">
        <v>126</v>
      </c>
      <c r="D81" s="19"/>
      <c r="E81" s="34">
        <v>0.02</v>
      </c>
      <c r="F81" s="20">
        <f>+E81*$D$42</f>
        <v>5187456.0000000009</v>
      </c>
      <c r="G81" s="25">
        <v>0</v>
      </c>
      <c r="H81" s="35">
        <f>+G81*F79</f>
        <v>0</v>
      </c>
      <c r="I81" s="25">
        <v>0</v>
      </c>
      <c r="J81" s="35"/>
      <c r="K81" s="75">
        <v>0.8</v>
      </c>
      <c r="L81" s="35">
        <f>+K81*$F81</f>
        <v>4149964.8000000007</v>
      </c>
      <c r="M81" s="34">
        <v>0.8</v>
      </c>
      <c r="N81" s="128">
        <f t="shared" si="19"/>
        <v>4149964.8000000007</v>
      </c>
      <c r="O81" s="25">
        <v>0</v>
      </c>
      <c r="P81" s="35"/>
      <c r="Q81" s="34"/>
      <c r="R81" s="128">
        <f t="shared" si="20"/>
        <v>0</v>
      </c>
      <c r="S81" s="89">
        <v>0.8</v>
      </c>
      <c r="T81" s="108">
        <f t="shared" si="21"/>
        <v>0.8</v>
      </c>
      <c r="U81" s="109">
        <f t="shared" si="22"/>
        <v>4149964.8000000007</v>
      </c>
      <c r="V81" s="110">
        <f t="shared" si="23"/>
        <v>1037491.2000000002</v>
      </c>
      <c r="W81" s="97">
        <f t="shared" si="24"/>
        <v>0.8</v>
      </c>
      <c r="X81" s="77"/>
      <c r="Y81" s="77"/>
    </row>
    <row r="82" spans="1:25" s="4" customFormat="1" ht="15" customHeight="1">
      <c r="A82" s="43" t="s">
        <v>81</v>
      </c>
      <c r="B82" s="16" t="s">
        <v>127</v>
      </c>
      <c r="C82" s="18" t="s">
        <v>128</v>
      </c>
      <c r="D82" s="19"/>
      <c r="E82" s="34"/>
      <c r="F82" s="20"/>
      <c r="G82" s="25">
        <v>0</v>
      </c>
      <c r="H82" s="35">
        <f>+G82*F80</f>
        <v>0</v>
      </c>
      <c r="I82" s="25">
        <v>0</v>
      </c>
      <c r="J82" s="35">
        <f>+I82*F81</f>
        <v>0</v>
      </c>
      <c r="K82" s="75">
        <v>0.2</v>
      </c>
      <c r="L82" s="35">
        <f>+K82*F81</f>
        <v>1037491.2000000002</v>
      </c>
      <c r="M82" s="34">
        <v>0.18</v>
      </c>
      <c r="N82" s="128">
        <f>M82*F81</f>
        <v>933742.08000000019</v>
      </c>
      <c r="O82" s="25">
        <v>0</v>
      </c>
      <c r="P82" s="35"/>
      <c r="Q82" s="34"/>
      <c r="R82" s="128">
        <f t="shared" si="20"/>
        <v>0</v>
      </c>
      <c r="S82" s="89">
        <v>0.2</v>
      </c>
      <c r="T82" s="108">
        <f t="shared" si="21"/>
        <v>0.2</v>
      </c>
      <c r="U82" s="109">
        <f t="shared" si="22"/>
        <v>1037491.2000000002</v>
      </c>
      <c r="V82" s="110">
        <f t="shared" si="23"/>
        <v>-1037491.2000000002</v>
      </c>
      <c r="W82" s="97">
        <f t="shared" si="24"/>
        <v>0.18</v>
      </c>
      <c r="X82" s="77"/>
      <c r="Y82" s="77"/>
    </row>
    <row r="83" spans="1:25" s="4" customFormat="1" ht="15" customHeight="1">
      <c r="A83" s="43" t="s">
        <v>81</v>
      </c>
      <c r="B83" s="16" t="s">
        <v>129</v>
      </c>
      <c r="C83" s="18" t="s">
        <v>130</v>
      </c>
      <c r="D83" s="19"/>
      <c r="E83" s="34">
        <v>0.02</v>
      </c>
      <c r="F83" s="20">
        <f>+E83*$D$42</f>
        <v>5187456.0000000009</v>
      </c>
      <c r="G83" s="25">
        <v>0</v>
      </c>
      <c r="H83" s="35">
        <f>+G83*$F83</f>
        <v>0</v>
      </c>
      <c r="I83" s="25">
        <v>0</v>
      </c>
      <c r="J83" s="35">
        <f>+I83*$F83</f>
        <v>0</v>
      </c>
      <c r="K83" s="75">
        <v>0.8</v>
      </c>
      <c r="L83" s="35">
        <f>+K83*$F83</f>
        <v>4149964.8000000007</v>
      </c>
      <c r="M83" s="34">
        <v>0.6</v>
      </c>
      <c r="N83" s="128">
        <f t="shared" si="19"/>
        <v>3112473.6000000006</v>
      </c>
      <c r="O83" s="25">
        <v>0</v>
      </c>
      <c r="P83" s="35">
        <f t="shared" ref="P83:P89" si="25">+O83*$F83</f>
        <v>0</v>
      </c>
      <c r="Q83" s="34"/>
      <c r="R83" s="128">
        <f t="shared" si="20"/>
        <v>0</v>
      </c>
      <c r="S83" s="89">
        <v>0.8</v>
      </c>
      <c r="T83" s="108">
        <f t="shared" si="21"/>
        <v>0.8</v>
      </c>
      <c r="U83" s="109">
        <f t="shared" si="22"/>
        <v>4149964.8000000007</v>
      </c>
      <c r="V83" s="110">
        <f t="shared" si="23"/>
        <v>1037491.2000000002</v>
      </c>
      <c r="W83" s="97">
        <f t="shared" si="24"/>
        <v>0.6</v>
      </c>
      <c r="X83" s="77"/>
      <c r="Y83" s="77"/>
    </row>
    <row r="84" spans="1:25" s="4" customFormat="1" ht="15" customHeight="1">
      <c r="A84" s="43" t="s">
        <v>81</v>
      </c>
      <c r="B84" s="16" t="s">
        <v>131</v>
      </c>
      <c r="C84" s="18" t="s">
        <v>132</v>
      </c>
      <c r="D84" s="19"/>
      <c r="E84" s="34"/>
      <c r="F84" s="20"/>
      <c r="G84" s="25">
        <v>0</v>
      </c>
      <c r="H84" s="35">
        <f>+G84*F83</f>
        <v>0</v>
      </c>
      <c r="I84" s="25">
        <v>0</v>
      </c>
      <c r="J84" s="35">
        <f>+I84*F83</f>
        <v>0</v>
      </c>
      <c r="K84" s="75">
        <v>0.1</v>
      </c>
      <c r="L84" s="35">
        <f>+K84*F83</f>
        <v>518745.60000000009</v>
      </c>
      <c r="M84" s="34">
        <v>0</v>
      </c>
      <c r="N84" s="128">
        <f t="shared" si="19"/>
        <v>0</v>
      </c>
      <c r="O84" s="25">
        <v>0.1</v>
      </c>
      <c r="P84" s="35">
        <f>+O84*$F83</f>
        <v>518745.60000000009</v>
      </c>
      <c r="Q84" s="34"/>
      <c r="R84" s="128">
        <f t="shared" si="20"/>
        <v>0</v>
      </c>
      <c r="S84" s="89">
        <v>0.2</v>
      </c>
      <c r="T84" s="108">
        <f t="shared" si="21"/>
        <v>0.2</v>
      </c>
      <c r="U84" s="109">
        <f t="shared" si="22"/>
        <v>1037491.2000000002</v>
      </c>
      <c r="V84" s="110">
        <f t="shared" si="23"/>
        <v>-1037491.2000000002</v>
      </c>
      <c r="W84" s="97">
        <f t="shared" si="24"/>
        <v>0</v>
      </c>
      <c r="X84" s="77"/>
      <c r="Y84" s="77"/>
    </row>
    <row r="85" spans="1:25" s="4" customFormat="1" ht="15" customHeight="1">
      <c r="A85" s="43" t="s">
        <v>81</v>
      </c>
      <c r="B85" s="16" t="s">
        <v>133</v>
      </c>
      <c r="C85" s="18" t="s">
        <v>134</v>
      </c>
      <c r="D85" s="19"/>
      <c r="E85" s="34">
        <v>0.02</v>
      </c>
      <c r="F85" s="20">
        <f>+E85*$D$42</f>
        <v>5187456.0000000009</v>
      </c>
      <c r="G85" s="25">
        <v>0</v>
      </c>
      <c r="H85" s="35">
        <f>+G85*$F85</f>
        <v>0</v>
      </c>
      <c r="I85" s="25">
        <v>0</v>
      </c>
      <c r="J85" s="35">
        <f>+I85*$F85</f>
        <v>0</v>
      </c>
      <c r="K85" s="75">
        <v>0.8</v>
      </c>
      <c r="L85" s="35">
        <f>+K85*$F85</f>
        <v>4149964.8000000007</v>
      </c>
      <c r="M85" s="34">
        <v>0.8</v>
      </c>
      <c r="N85" s="128">
        <f t="shared" si="19"/>
        <v>4149964.8000000007</v>
      </c>
      <c r="O85" s="25">
        <v>0</v>
      </c>
      <c r="P85" s="35">
        <f t="shared" si="25"/>
        <v>0</v>
      </c>
      <c r="Q85" s="34"/>
      <c r="R85" s="128">
        <f t="shared" si="20"/>
        <v>0</v>
      </c>
      <c r="S85" s="89">
        <v>0.8</v>
      </c>
      <c r="T85" s="108">
        <f t="shared" si="21"/>
        <v>0.8</v>
      </c>
      <c r="U85" s="109">
        <f t="shared" si="22"/>
        <v>4149964.8000000007</v>
      </c>
      <c r="V85" s="110">
        <f t="shared" si="23"/>
        <v>1037491.2000000002</v>
      </c>
      <c r="W85" s="97">
        <f t="shared" si="24"/>
        <v>0.8</v>
      </c>
      <c r="X85" s="77"/>
      <c r="Y85" s="77"/>
    </row>
    <row r="86" spans="1:25" s="4" customFormat="1" ht="15" customHeight="1">
      <c r="A86" s="43" t="s">
        <v>81</v>
      </c>
      <c r="B86" s="16" t="s">
        <v>135</v>
      </c>
      <c r="C86" s="18" t="s">
        <v>136</v>
      </c>
      <c r="D86" s="19"/>
      <c r="E86" s="34"/>
      <c r="F86" s="20"/>
      <c r="G86" s="25">
        <v>0</v>
      </c>
      <c r="H86" s="35">
        <f>+G86*F85</f>
        <v>0</v>
      </c>
      <c r="I86" s="25">
        <v>0</v>
      </c>
      <c r="J86" s="35">
        <f>+I86*F85</f>
        <v>0</v>
      </c>
      <c r="K86" s="75">
        <v>0.1</v>
      </c>
      <c r="L86" s="35">
        <f>+K86*F85</f>
        <v>518745.60000000009</v>
      </c>
      <c r="M86" s="34">
        <v>0.1</v>
      </c>
      <c r="N86" s="128">
        <f>M86*F85</f>
        <v>518745.60000000009</v>
      </c>
      <c r="O86" s="25">
        <v>0.1</v>
      </c>
      <c r="P86" s="35">
        <f>+O86*F85</f>
        <v>518745.60000000009</v>
      </c>
      <c r="Q86" s="34">
        <v>0</v>
      </c>
      <c r="R86" s="128">
        <f>Q86*F85</f>
        <v>0</v>
      </c>
      <c r="S86" s="89">
        <v>0.2</v>
      </c>
      <c r="T86" s="108">
        <f t="shared" si="21"/>
        <v>0.2</v>
      </c>
      <c r="U86" s="109">
        <f t="shared" si="22"/>
        <v>1037491.2000000002</v>
      </c>
      <c r="V86" s="110">
        <f t="shared" si="23"/>
        <v>-1037491.2000000002</v>
      </c>
      <c r="W86" s="97">
        <f t="shared" si="24"/>
        <v>0.1</v>
      </c>
      <c r="X86" s="77"/>
      <c r="Y86" s="77"/>
    </row>
    <row r="87" spans="1:25" s="4" customFormat="1" ht="15" customHeight="1">
      <c r="A87" s="43" t="s">
        <v>81</v>
      </c>
      <c r="B87" s="16" t="s">
        <v>137</v>
      </c>
      <c r="C87" s="18" t="s">
        <v>138</v>
      </c>
      <c r="D87" s="19"/>
      <c r="E87" s="34">
        <v>0.02</v>
      </c>
      <c r="F87" s="20">
        <f>+E87*$D$42</f>
        <v>5187456.0000000009</v>
      </c>
      <c r="G87" s="25">
        <v>0</v>
      </c>
      <c r="H87" s="35">
        <f>+G87*$F87</f>
        <v>0</v>
      </c>
      <c r="I87" s="25">
        <v>0</v>
      </c>
      <c r="J87" s="35">
        <f>+I87*$F87</f>
        <v>0</v>
      </c>
      <c r="K87" s="75">
        <v>0.8</v>
      </c>
      <c r="L87" s="35">
        <f>+K87*$F87</f>
        <v>4149964.8000000007</v>
      </c>
      <c r="M87" s="34">
        <v>0.8</v>
      </c>
      <c r="N87" s="128">
        <f t="shared" si="19"/>
        <v>4149964.8000000007</v>
      </c>
      <c r="O87" s="25">
        <v>0</v>
      </c>
      <c r="P87" s="35">
        <f t="shared" si="25"/>
        <v>0</v>
      </c>
      <c r="Q87" s="34"/>
      <c r="R87" s="128">
        <f t="shared" si="20"/>
        <v>0</v>
      </c>
      <c r="S87" s="89">
        <v>0.8</v>
      </c>
      <c r="T87" s="108">
        <f t="shared" si="21"/>
        <v>0.8</v>
      </c>
      <c r="U87" s="109">
        <f t="shared" si="22"/>
        <v>4149964.8000000007</v>
      </c>
      <c r="V87" s="110">
        <f t="shared" si="23"/>
        <v>1037491.2000000002</v>
      </c>
      <c r="W87" s="97">
        <f t="shared" si="24"/>
        <v>0.8</v>
      </c>
      <c r="X87" s="77"/>
      <c r="Y87" s="77"/>
    </row>
    <row r="88" spans="1:25" s="4" customFormat="1" ht="15" customHeight="1">
      <c r="A88" s="43" t="s">
        <v>81</v>
      </c>
      <c r="B88" s="16" t="s">
        <v>139</v>
      </c>
      <c r="C88" s="18" t="s">
        <v>140</v>
      </c>
      <c r="D88" s="19"/>
      <c r="E88" s="34"/>
      <c r="F88" s="20"/>
      <c r="G88" s="25">
        <v>0</v>
      </c>
      <c r="H88" s="35">
        <f>+G88*F87</f>
        <v>0</v>
      </c>
      <c r="I88" s="25">
        <v>0</v>
      </c>
      <c r="J88" s="35">
        <f>+I88*F87</f>
        <v>0</v>
      </c>
      <c r="K88" s="75">
        <v>0.1</v>
      </c>
      <c r="L88" s="35">
        <f>+K88*F87</f>
        <v>518745.60000000009</v>
      </c>
      <c r="M88" s="34">
        <v>0</v>
      </c>
      <c r="N88" s="128">
        <f t="shared" si="19"/>
        <v>0</v>
      </c>
      <c r="O88" s="25">
        <v>0.1</v>
      </c>
      <c r="P88" s="35">
        <f>+O88*F87</f>
        <v>518745.60000000009</v>
      </c>
      <c r="Q88" s="34"/>
      <c r="R88" s="128">
        <f t="shared" si="20"/>
        <v>0</v>
      </c>
      <c r="S88" s="89">
        <v>0.2</v>
      </c>
      <c r="T88" s="108">
        <f t="shared" si="21"/>
        <v>0.2</v>
      </c>
      <c r="U88" s="109">
        <f t="shared" si="22"/>
        <v>1037491.2000000002</v>
      </c>
      <c r="V88" s="110">
        <f t="shared" si="23"/>
        <v>-1037491.2000000002</v>
      </c>
      <c r="W88" s="97">
        <f t="shared" si="24"/>
        <v>0</v>
      </c>
      <c r="X88" s="77"/>
      <c r="Y88" s="77"/>
    </row>
    <row r="89" spans="1:25" s="4" customFormat="1" ht="15" customHeight="1">
      <c r="A89" s="43" t="s">
        <v>81</v>
      </c>
      <c r="B89" s="16" t="s">
        <v>141</v>
      </c>
      <c r="C89" s="18" t="s">
        <v>142</v>
      </c>
      <c r="D89" s="19"/>
      <c r="E89" s="34">
        <v>0.04</v>
      </c>
      <c r="F89" s="20">
        <f>+E89*$D$42</f>
        <v>10374912.000000002</v>
      </c>
      <c r="G89" s="25">
        <v>0</v>
      </c>
      <c r="H89" s="35">
        <f>+G89*$F89</f>
        <v>0</v>
      </c>
      <c r="I89" s="25">
        <v>0.25</v>
      </c>
      <c r="J89" s="35">
        <f>+I89*$F89</f>
        <v>2593728.0000000005</v>
      </c>
      <c r="K89" s="75">
        <v>0</v>
      </c>
      <c r="L89" s="35">
        <f>+K89*$F89</f>
        <v>0</v>
      </c>
      <c r="M89" s="34">
        <v>0</v>
      </c>
      <c r="N89" s="128">
        <f t="shared" si="19"/>
        <v>0</v>
      </c>
      <c r="O89" s="25">
        <v>0.55000000000000004</v>
      </c>
      <c r="P89" s="35">
        <f t="shared" si="25"/>
        <v>5706201.6000000015</v>
      </c>
      <c r="Q89" s="34"/>
      <c r="R89" s="128">
        <f t="shared" si="20"/>
        <v>0</v>
      </c>
      <c r="S89" s="89">
        <v>0.8</v>
      </c>
      <c r="T89" s="108">
        <f t="shared" si="21"/>
        <v>0.8</v>
      </c>
      <c r="U89" s="109">
        <f t="shared" si="22"/>
        <v>8299929.6000000015</v>
      </c>
      <c r="V89" s="110">
        <f t="shared" si="23"/>
        <v>2074982.4000000004</v>
      </c>
      <c r="W89" s="97">
        <f t="shared" si="24"/>
        <v>0.25</v>
      </c>
      <c r="X89" s="77"/>
      <c r="Y89" s="77"/>
    </row>
    <row r="90" spans="1:25" s="4" customFormat="1" ht="15" customHeight="1">
      <c r="A90" s="43" t="s">
        <v>81</v>
      </c>
      <c r="B90" s="16" t="s">
        <v>143</v>
      </c>
      <c r="C90" s="18" t="s">
        <v>144</v>
      </c>
      <c r="D90" s="19"/>
      <c r="E90" s="34"/>
      <c r="F90" s="20"/>
      <c r="G90" s="25">
        <v>0</v>
      </c>
      <c r="H90" s="35">
        <f>+G90*F89</f>
        <v>0</v>
      </c>
      <c r="I90" s="25">
        <v>0.05</v>
      </c>
      <c r="J90" s="35">
        <f>+I90*F89</f>
        <v>518745.60000000009</v>
      </c>
      <c r="K90" s="75">
        <v>0.05</v>
      </c>
      <c r="L90" s="35">
        <f>+K90*F89</f>
        <v>518745.60000000009</v>
      </c>
      <c r="M90" s="34">
        <v>0</v>
      </c>
      <c r="N90" s="128">
        <f>M90*F89</f>
        <v>0</v>
      </c>
      <c r="O90" s="25">
        <v>0.1</v>
      </c>
      <c r="P90" s="35">
        <f>+O90*F89</f>
        <v>1037491.2000000002</v>
      </c>
      <c r="Q90" s="34"/>
      <c r="R90" s="128">
        <f t="shared" si="20"/>
        <v>0</v>
      </c>
      <c r="S90" s="89">
        <v>0.2</v>
      </c>
      <c r="T90" s="108">
        <f t="shared" si="21"/>
        <v>0.2</v>
      </c>
      <c r="U90" s="109">
        <f t="shared" si="22"/>
        <v>2074982.4000000004</v>
      </c>
      <c r="V90" s="110">
        <f t="shared" si="23"/>
        <v>-2074982.4000000004</v>
      </c>
      <c r="W90" s="159">
        <f t="shared" si="24"/>
        <v>0.05</v>
      </c>
      <c r="X90" s="164"/>
      <c r="Y90" s="77"/>
    </row>
    <row r="91" spans="1:25" s="4" customFormat="1" ht="15" customHeight="1">
      <c r="A91" s="43" t="s">
        <v>81</v>
      </c>
      <c r="B91" s="16" t="s">
        <v>145</v>
      </c>
      <c r="C91" s="18" t="s">
        <v>146</v>
      </c>
      <c r="D91" s="19"/>
      <c r="E91" s="34">
        <v>0.04</v>
      </c>
      <c r="F91" s="20">
        <f>+E91*$D$42</f>
        <v>10374912.000000002</v>
      </c>
      <c r="G91" s="25">
        <v>0.6</v>
      </c>
      <c r="H91" s="35">
        <f>+G91*$F91</f>
        <v>6224947.2000000011</v>
      </c>
      <c r="I91" s="25">
        <v>0</v>
      </c>
      <c r="J91" s="35">
        <f>+I91*$F91</f>
        <v>0</v>
      </c>
      <c r="K91" s="75">
        <v>0</v>
      </c>
      <c r="L91" s="35">
        <f>+K91*$F91</f>
        <v>0</v>
      </c>
      <c r="M91" s="34">
        <v>0</v>
      </c>
      <c r="N91" s="128">
        <f t="shared" si="19"/>
        <v>0</v>
      </c>
      <c r="O91" s="25">
        <v>0.20000000000000007</v>
      </c>
      <c r="P91" s="35">
        <f>+O91*$F91</f>
        <v>2074982.4000000011</v>
      </c>
      <c r="Q91" s="34">
        <v>0</v>
      </c>
      <c r="R91" s="128">
        <f t="shared" si="20"/>
        <v>0</v>
      </c>
      <c r="S91" s="89">
        <v>0.8</v>
      </c>
      <c r="T91" s="108">
        <f t="shared" si="21"/>
        <v>0.8</v>
      </c>
      <c r="U91" s="109">
        <f t="shared" si="22"/>
        <v>8299929.6000000024</v>
      </c>
      <c r="V91" s="110">
        <f t="shared" si="23"/>
        <v>2074982.3999999994</v>
      </c>
      <c r="W91" s="97">
        <f t="shared" si="24"/>
        <v>0.6</v>
      </c>
      <c r="X91" s="77"/>
      <c r="Y91" s="77"/>
    </row>
    <row r="92" spans="1:25" s="4" customFormat="1" ht="15" customHeight="1">
      <c r="A92" s="43" t="s">
        <v>81</v>
      </c>
      <c r="B92" s="16" t="s">
        <v>147</v>
      </c>
      <c r="C92" s="18" t="s">
        <v>148</v>
      </c>
      <c r="D92" s="19"/>
      <c r="E92" s="34"/>
      <c r="F92" s="20"/>
      <c r="G92" s="25">
        <v>0</v>
      </c>
      <c r="H92" s="35">
        <f>+G92*F90</f>
        <v>0</v>
      </c>
      <c r="I92" s="25">
        <v>0.12</v>
      </c>
      <c r="J92" s="35">
        <f>+I92*F91</f>
        <v>1244989.4400000002</v>
      </c>
      <c r="K92" s="75">
        <v>0</v>
      </c>
      <c r="L92" s="35">
        <f>+K92*F91</f>
        <v>0</v>
      </c>
      <c r="M92" s="34">
        <v>0</v>
      </c>
      <c r="N92" s="128">
        <f t="shared" si="19"/>
        <v>0</v>
      </c>
      <c r="O92" s="25">
        <v>8.0000000000000016E-2</v>
      </c>
      <c r="P92" s="35">
        <f>+O92*F91</f>
        <v>829992.96000000031</v>
      </c>
      <c r="Q92" s="34">
        <v>0</v>
      </c>
      <c r="R92" s="128"/>
      <c r="S92" s="89">
        <v>0.2</v>
      </c>
      <c r="T92" s="108">
        <f t="shared" si="21"/>
        <v>0.2</v>
      </c>
      <c r="U92" s="109">
        <f t="shared" si="22"/>
        <v>2074982.4000000004</v>
      </c>
      <c r="V92" s="110">
        <f t="shared" si="23"/>
        <v>-2074982.4000000004</v>
      </c>
      <c r="W92" s="97">
        <f t="shared" si="24"/>
        <v>0.12</v>
      </c>
      <c r="X92" s="77"/>
      <c r="Y92" s="77"/>
    </row>
    <row r="93" spans="1:25" s="4" customFormat="1" ht="15" customHeight="1">
      <c r="A93" s="43" t="s">
        <v>81</v>
      </c>
      <c r="B93" s="16" t="s">
        <v>149</v>
      </c>
      <c r="C93" s="18" t="s">
        <v>150</v>
      </c>
      <c r="D93" s="19"/>
      <c r="E93" s="34">
        <v>0.02</v>
      </c>
      <c r="F93" s="20">
        <f>+E93*$D$42</f>
        <v>5187456.0000000009</v>
      </c>
      <c r="G93" s="25">
        <v>0</v>
      </c>
      <c r="H93" s="35">
        <f>+G93*F91</f>
        <v>0</v>
      </c>
      <c r="I93" s="25">
        <v>0</v>
      </c>
      <c r="J93" s="35"/>
      <c r="K93" s="75">
        <v>0.3</v>
      </c>
      <c r="L93" s="35">
        <f>+K93*$F93</f>
        <v>1556236.8000000003</v>
      </c>
      <c r="M93" s="34">
        <v>0</v>
      </c>
      <c r="N93" s="128">
        <f t="shared" si="19"/>
        <v>0</v>
      </c>
      <c r="O93" s="25">
        <v>0.7</v>
      </c>
      <c r="P93" s="35">
        <f>+O93*F93</f>
        <v>3631219.2000000007</v>
      </c>
      <c r="Q93" s="34"/>
      <c r="R93" s="128">
        <f t="shared" si="20"/>
        <v>0</v>
      </c>
      <c r="S93" s="89">
        <v>1</v>
      </c>
      <c r="T93" s="108">
        <f t="shared" si="21"/>
        <v>1</v>
      </c>
      <c r="U93" s="109">
        <f t="shared" si="22"/>
        <v>5187456.0000000009</v>
      </c>
      <c r="V93" s="110">
        <f t="shared" si="23"/>
        <v>0</v>
      </c>
      <c r="W93" s="97">
        <f t="shared" si="24"/>
        <v>0</v>
      </c>
      <c r="X93" s="77"/>
      <c r="Y93" s="77"/>
    </row>
    <row r="94" spans="1:25" s="4" customFormat="1" ht="15" customHeight="1">
      <c r="A94" s="43" t="s">
        <v>81</v>
      </c>
      <c r="B94" s="16" t="s">
        <v>151</v>
      </c>
      <c r="C94" s="18" t="s">
        <v>152</v>
      </c>
      <c r="D94" s="19"/>
      <c r="E94" s="34">
        <v>0.02</v>
      </c>
      <c r="F94" s="20">
        <f>+E94*$D$42</f>
        <v>5187456.0000000009</v>
      </c>
      <c r="G94" s="25">
        <v>0</v>
      </c>
      <c r="H94" s="35">
        <f>+G94*F92</f>
        <v>0</v>
      </c>
      <c r="I94" s="25">
        <v>0</v>
      </c>
      <c r="J94" s="35"/>
      <c r="K94" s="75">
        <v>0.8</v>
      </c>
      <c r="L94" s="35">
        <f>+K94*$F94</f>
        <v>4149964.8000000007</v>
      </c>
      <c r="M94" s="34">
        <v>0.6</v>
      </c>
      <c r="N94" s="128">
        <f t="shared" si="19"/>
        <v>3112473.6000000006</v>
      </c>
      <c r="O94" s="25">
        <v>0.19999999999999996</v>
      </c>
      <c r="P94" s="35">
        <f>+O94*F94</f>
        <v>1037491.2</v>
      </c>
      <c r="Q94" s="34"/>
      <c r="R94" s="128">
        <f t="shared" si="20"/>
        <v>0</v>
      </c>
      <c r="S94" s="89">
        <v>1</v>
      </c>
      <c r="T94" s="108">
        <f t="shared" si="21"/>
        <v>1</v>
      </c>
      <c r="U94" s="109">
        <f t="shared" si="22"/>
        <v>5187456.0000000009</v>
      </c>
      <c r="V94" s="110">
        <f t="shared" si="23"/>
        <v>0</v>
      </c>
      <c r="W94" s="159">
        <f t="shared" si="24"/>
        <v>0.6</v>
      </c>
      <c r="X94" s="164"/>
      <c r="Y94" s="77"/>
    </row>
    <row r="95" spans="1:25" s="4" customFormat="1" ht="15" customHeight="1">
      <c r="A95" s="43" t="s">
        <v>81</v>
      </c>
      <c r="B95" s="16" t="s">
        <v>153</v>
      </c>
      <c r="C95" s="18" t="s">
        <v>154</v>
      </c>
      <c r="D95" s="19"/>
      <c r="E95" s="34">
        <v>0.02</v>
      </c>
      <c r="F95" s="20">
        <f>+E95*$D$42</f>
        <v>5187456.0000000009</v>
      </c>
      <c r="G95" s="25">
        <v>0</v>
      </c>
      <c r="H95" s="35">
        <f>+G95*$F95</f>
        <v>0</v>
      </c>
      <c r="I95" s="25">
        <v>0.8</v>
      </c>
      <c r="J95" s="35">
        <f>+I95*$F95</f>
        <v>4149964.8000000007</v>
      </c>
      <c r="K95" s="75">
        <v>0</v>
      </c>
      <c r="L95" s="35">
        <f>+K95*$F95</f>
        <v>0</v>
      </c>
      <c r="M95" s="34">
        <v>0</v>
      </c>
      <c r="N95" s="128">
        <f t="shared" si="19"/>
        <v>0</v>
      </c>
      <c r="O95" s="25">
        <v>0</v>
      </c>
      <c r="P95" s="35">
        <f>+O95*$F95</f>
        <v>0</v>
      </c>
      <c r="Q95" s="34"/>
      <c r="R95" s="128">
        <f t="shared" si="20"/>
        <v>0</v>
      </c>
      <c r="S95" s="89">
        <v>0.8</v>
      </c>
      <c r="T95" s="108">
        <f t="shared" si="21"/>
        <v>0.8</v>
      </c>
      <c r="U95" s="109">
        <f t="shared" si="22"/>
        <v>4149964.8000000007</v>
      </c>
      <c r="V95" s="110">
        <f t="shared" si="23"/>
        <v>1037491.2000000002</v>
      </c>
      <c r="W95" s="97">
        <f t="shared" si="24"/>
        <v>0.8</v>
      </c>
      <c r="X95" s="77"/>
      <c r="Y95" s="77"/>
    </row>
    <row r="96" spans="1:25" s="4" customFormat="1" ht="15" customHeight="1">
      <c r="A96" s="43" t="s">
        <v>81</v>
      </c>
      <c r="B96" s="16" t="s">
        <v>155</v>
      </c>
      <c r="C96" s="18" t="s">
        <v>156</v>
      </c>
      <c r="D96" s="19"/>
      <c r="E96" s="34"/>
      <c r="F96" s="20"/>
      <c r="G96" s="25">
        <v>0.1</v>
      </c>
      <c r="H96" s="35">
        <f>+G96*F95</f>
        <v>518745.60000000009</v>
      </c>
      <c r="I96" s="25"/>
      <c r="J96" s="35">
        <f>+I96*$F96</f>
        <v>0</v>
      </c>
      <c r="K96" s="75">
        <v>0.1</v>
      </c>
      <c r="L96" s="35">
        <f>+K96*F95</f>
        <v>518745.60000000009</v>
      </c>
      <c r="M96" s="34">
        <v>0</v>
      </c>
      <c r="N96" s="128">
        <f t="shared" si="19"/>
        <v>0</v>
      </c>
      <c r="O96" s="25">
        <v>0</v>
      </c>
      <c r="P96" s="35">
        <f>+O96*$F95</f>
        <v>0</v>
      </c>
      <c r="Q96" s="34"/>
      <c r="R96" s="128">
        <f t="shared" si="20"/>
        <v>0</v>
      </c>
      <c r="S96" s="89">
        <v>0.2</v>
      </c>
      <c r="T96" s="108">
        <f t="shared" si="21"/>
        <v>0.2</v>
      </c>
      <c r="U96" s="109">
        <f t="shared" si="22"/>
        <v>1037491.2000000002</v>
      </c>
      <c r="V96" s="110">
        <f t="shared" si="23"/>
        <v>-1037491.2000000002</v>
      </c>
      <c r="W96" s="97">
        <f t="shared" si="24"/>
        <v>0.1</v>
      </c>
      <c r="X96" s="77"/>
      <c r="Y96" s="77"/>
    </row>
    <row r="97" spans="1:25" s="4" customFormat="1" ht="15" customHeight="1">
      <c r="A97" s="43" t="s">
        <v>81</v>
      </c>
      <c r="B97" s="16" t="s">
        <v>157</v>
      </c>
      <c r="C97" s="18" t="s">
        <v>158</v>
      </c>
      <c r="D97" s="19"/>
      <c r="E97" s="34">
        <v>0.02</v>
      </c>
      <c r="F97" s="20">
        <f>+E97*$D$42</f>
        <v>5187456.0000000009</v>
      </c>
      <c r="G97" s="25">
        <v>0</v>
      </c>
      <c r="H97" s="35">
        <f>+G97*$F97</f>
        <v>0</v>
      </c>
      <c r="I97" s="25">
        <v>0</v>
      </c>
      <c r="J97" s="35">
        <f>+I97*$F97</f>
        <v>0</v>
      </c>
      <c r="K97" s="75">
        <v>0.8</v>
      </c>
      <c r="L97" s="35">
        <f t="shared" ref="L97:L101" si="26">+K97*$F97</f>
        <v>4149964.8000000007</v>
      </c>
      <c r="M97" s="34">
        <v>0</v>
      </c>
      <c r="N97" s="128">
        <f t="shared" si="19"/>
        <v>0</v>
      </c>
      <c r="O97" s="25">
        <v>0</v>
      </c>
      <c r="P97" s="35">
        <f>+O97*$F97</f>
        <v>0</v>
      </c>
      <c r="Q97" s="34"/>
      <c r="R97" s="128">
        <f t="shared" si="20"/>
        <v>0</v>
      </c>
      <c r="S97" s="89">
        <v>0.8</v>
      </c>
      <c r="T97" s="108">
        <f t="shared" si="21"/>
        <v>0.8</v>
      </c>
      <c r="U97" s="109">
        <f t="shared" si="22"/>
        <v>4149964.8000000007</v>
      </c>
      <c r="V97" s="110">
        <f t="shared" si="23"/>
        <v>1037491.2000000002</v>
      </c>
      <c r="W97" s="97">
        <f t="shared" si="24"/>
        <v>0</v>
      </c>
      <c r="X97" s="77"/>
      <c r="Y97" s="77"/>
    </row>
    <row r="98" spans="1:25" s="4" customFormat="1" ht="15" customHeight="1">
      <c r="A98" s="43" t="s">
        <v>81</v>
      </c>
      <c r="B98" s="16" t="s">
        <v>159</v>
      </c>
      <c r="C98" s="18" t="s">
        <v>160</v>
      </c>
      <c r="D98" s="19"/>
      <c r="E98" s="34"/>
      <c r="F98" s="20"/>
      <c r="G98" s="25">
        <v>0</v>
      </c>
      <c r="H98" s="35">
        <f>+G98*F97</f>
        <v>0</v>
      </c>
      <c r="I98" s="25">
        <v>0</v>
      </c>
      <c r="J98" s="35">
        <f>+I98*F97</f>
        <v>0</v>
      </c>
      <c r="K98" s="75">
        <v>0.1</v>
      </c>
      <c r="L98" s="35">
        <f>+K98*F97</f>
        <v>518745.60000000009</v>
      </c>
      <c r="M98" s="34">
        <v>0</v>
      </c>
      <c r="N98" s="128">
        <f t="shared" si="19"/>
        <v>0</v>
      </c>
      <c r="O98" s="25">
        <v>0.1</v>
      </c>
      <c r="P98" s="35">
        <f>+O98*$F97</f>
        <v>518745.60000000009</v>
      </c>
      <c r="Q98" s="34"/>
      <c r="R98" s="128">
        <f t="shared" si="20"/>
        <v>0</v>
      </c>
      <c r="S98" s="89">
        <v>0.2</v>
      </c>
      <c r="T98" s="108">
        <f t="shared" si="21"/>
        <v>0.2</v>
      </c>
      <c r="U98" s="109">
        <f t="shared" si="22"/>
        <v>1037491.2000000002</v>
      </c>
      <c r="V98" s="110">
        <f t="shared" si="23"/>
        <v>-1037491.2000000002</v>
      </c>
      <c r="W98" s="97">
        <f t="shared" si="24"/>
        <v>0</v>
      </c>
      <c r="X98" s="77"/>
      <c r="Y98" s="77"/>
    </row>
    <row r="99" spans="1:25" s="4" customFormat="1" ht="15" customHeight="1">
      <c r="A99" s="43" t="s">
        <v>81</v>
      </c>
      <c r="B99" s="16" t="s">
        <v>161</v>
      </c>
      <c r="C99" s="18" t="s">
        <v>162</v>
      </c>
      <c r="D99" s="19"/>
      <c r="E99" s="34">
        <v>0.02</v>
      </c>
      <c r="F99" s="20">
        <f>+E99*$D$42</f>
        <v>5187456.0000000009</v>
      </c>
      <c r="G99" s="25">
        <v>0</v>
      </c>
      <c r="H99" s="35">
        <f>+G99*$F99</f>
        <v>0</v>
      </c>
      <c r="I99" s="25">
        <v>0</v>
      </c>
      <c r="J99" s="35">
        <f>+I99*$F99</f>
        <v>0</v>
      </c>
      <c r="K99" s="75">
        <v>0.8</v>
      </c>
      <c r="L99" s="35">
        <f t="shared" si="26"/>
        <v>4149964.8000000007</v>
      </c>
      <c r="M99" s="34">
        <v>0.8</v>
      </c>
      <c r="N99" s="128">
        <f t="shared" si="19"/>
        <v>4149964.8000000007</v>
      </c>
      <c r="O99" s="25">
        <v>0</v>
      </c>
      <c r="P99" s="35">
        <f>+O99*$F99</f>
        <v>0</v>
      </c>
      <c r="Q99" s="34"/>
      <c r="R99" s="128">
        <f t="shared" si="20"/>
        <v>0</v>
      </c>
      <c r="S99" s="89">
        <v>0.8</v>
      </c>
      <c r="T99" s="108">
        <f t="shared" si="21"/>
        <v>0.8</v>
      </c>
      <c r="U99" s="109">
        <f t="shared" si="22"/>
        <v>4149964.8000000007</v>
      </c>
      <c r="V99" s="110">
        <f t="shared" si="23"/>
        <v>1037491.2000000002</v>
      </c>
      <c r="W99" s="97">
        <f t="shared" si="24"/>
        <v>0.8</v>
      </c>
      <c r="X99" s="77"/>
      <c r="Y99" s="77"/>
    </row>
    <row r="100" spans="1:25" s="4" customFormat="1" ht="15" customHeight="1">
      <c r="A100" s="43" t="s">
        <v>81</v>
      </c>
      <c r="B100" s="16" t="s">
        <v>163</v>
      </c>
      <c r="C100" s="18" t="s">
        <v>164</v>
      </c>
      <c r="D100" s="19"/>
      <c r="E100" s="34"/>
      <c r="F100" s="20"/>
      <c r="G100" s="25">
        <v>0</v>
      </c>
      <c r="H100" s="35">
        <f>+G100*F99</f>
        <v>0</v>
      </c>
      <c r="I100" s="25">
        <v>0</v>
      </c>
      <c r="J100" s="35">
        <f>+I100*$F100</f>
        <v>0</v>
      </c>
      <c r="K100" s="75">
        <v>0.1</v>
      </c>
      <c r="L100" s="35">
        <f>+K100*F99</f>
        <v>518745.60000000009</v>
      </c>
      <c r="M100" s="34">
        <v>0</v>
      </c>
      <c r="N100" s="128">
        <f t="shared" si="19"/>
        <v>0</v>
      </c>
      <c r="O100" s="25">
        <v>0.1</v>
      </c>
      <c r="P100" s="35">
        <f>+O100*F99</f>
        <v>518745.60000000009</v>
      </c>
      <c r="Q100" s="34"/>
      <c r="R100" s="128">
        <f t="shared" si="20"/>
        <v>0</v>
      </c>
      <c r="S100" s="89">
        <v>0.2</v>
      </c>
      <c r="T100" s="108">
        <f t="shared" si="21"/>
        <v>0.2</v>
      </c>
      <c r="U100" s="109">
        <f t="shared" si="22"/>
        <v>1037491.2000000002</v>
      </c>
      <c r="V100" s="110">
        <f t="shared" si="23"/>
        <v>-1037491.2000000002</v>
      </c>
      <c r="W100" s="97">
        <f t="shared" si="24"/>
        <v>0</v>
      </c>
      <c r="X100" s="77"/>
      <c r="Y100" s="77"/>
    </row>
    <row r="101" spans="1:25" s="4" customFormat="1" ht="15" customHeight="1">
      <c r="A101" s="43" t="s">
        <v>81</v>
      </c>
      <c r="B101" s="16" t="s">
        <v>165</v>
      </c>
      <c r="C101" s="18" t="s">
        <v>166</v>
      </c>
      <c r="D101" s="19"/>
      <c r="E101" s="34">
        <v>0.02</v>
      </c>
      <c r="F101" s="20">
        <f>+E101*$D$42</f>
        <v>5187456.0000000009</v>
      </c>
      <c r="G101" s="25">
        <v>0</v>
      </c>
      <c r="H101" s="35">
        <f>+G101*$F101</f>
        <v>0</v>
      </c>
      <c r="I101" s="25">
        <v>0.3</v>
      </c>
      <c r="J101" s="35">
        <f>+I101*$F101</f>
        <v>1556236.8000000003</v>
      </c>
      <c r="K101" s="75">
        <v>0.5</v>
      </c>
      <c r="L101" s="35">
        <f t="shared" si="26"/>
        <v>2593728.0000000005</v>
      </c>
      <c r="M101" s="34">
        <v>0.5</v>
      </c>
      <c r="N101" s="128">
        <f t="shared" si="19"/>
        <v>2593728.0000000005</v>
      </c>
      <c r="O101" s="25">
        <v>0</v>
      </c>
      <c r="P101" s="35">
        <f>+O101*$F101</f>
        <v>0</v>
      </c>
      <c r="Q101" s="34"/>
      <c r="R101" s="128">
        <f t="shared" si="20"/>
        <v>0</v>
      </c>
      <c r="S101" s="89">
        <v>0.8</v>
      </c>
      <c r="T101" s="108">
        <f t="shared" si="21"/>
        <v>0.8</v>
      </c>
      <c r="U101" s="109">
        <f t="shared" si="22"/>
        <v>4149964.8000000007</v>
      </c>
      <c r="V101" s="110">
        <f t="shared" si="23"/>
        <v>1037491.2000000002</v>
      </c>
      <c r="W101" s="97">
        <f t="shared" si="24"/>
        <v>0.8</v>
      </c>
      <c r="X101" s="77"/>
      <c r="Y101" s="77"/>
    </row>
    <row r="102" spans="1:25" s="4" customFormat="1" ht="15" customHeight="1">
      <c r="A102" s="43" t="s">
        <v>81</v>
      </c>
      <c r="B102" s="16" t="s">
        <v>167</v>
      </c>
      <c r="C102" s="18" t="s">
        <v>168</v>
      </c>
      <c r="D102" s="19"/>
      <c r="E102" s="34"/>
      <c r="F102" s="20"/>
      <c r="G102" s="25">
        <v>0</v>
      </c>
      <c r="H102" s="35">
        <f>+G102*F101</f>
        <v>0</v>
      </c>
      <c r="I102" s="25">
        <v>0</v>
      </c>
      <c r="J102" s="35">
        <f>+I102*F101</f>
        <v>0</v>
      </c>
      <c r="K102" s="75">
        <v>0.2</v>
      </c>
      <c r="L102" s="35">
        <f>+K102*F101</f>
        <v>1037491.2000000002</v>
      </c>
      <c r="M102" s="34">
        <v>0</v>
      </c>
      <c r="N102" s="128">
        <f>M102*F101</f>
        <v>0</v>
      </c>
      <c r="O102" s="25">
        <v>0</v>
      </c>
      <c r="P102" s="35">
        <f>F101*O102</f>
        <v>0</v>
      </c>
      <c r="Q102" s="34"/>
      <c r="R102" s="128">
        <f t="shared" si="20"/>
        <v>0</v>
      </c>
      <c r="S102" s="89">
        <v>0.2</v>
      </c>
      <c r="T102" s="108">
        <f t="shared" si="21"/>
        <v>0.2</v>
      </c>
      <c r="U102" s="109">
        <f t="shared" si="22"/>
        <v>1037491.2000000002</v>
      </c>
      <c r="V102" s="110">
        <f t="shared" si="23"/>
        <v>-1037491.2000000002</v>
      </c>
      <c r="W102" s="97">
        <f t="shared" si="24"/>
        <v>0</v>
      </c>
      <c r="X102" s="77"/>
      <c r="Y102" s="77"/>
    </row>
    <row r="103" spans="1:25" s="4" customFormat="1" ht="15" customHeight="1">
      <c r="A103" s="43" t="s">
        <v>81</v>
      </c>
      <c r="B103" s="16" t="s">
        <v>169</v>
      </c>
      <c r="C103" s="18" t="s">
        <v>170</v>
      </c>
      <c r="D103" s="19"/>
      <c r="E103" s="34">
        <v>0.02</v>
      </c>
      <c r="F103" s="20">
        <f>+E103*$D$42</f>
        <v>5187456.0000000009</v>
      </c>
      <c r="G103" s="25">
        <v>0.6</v>
      </c>
      <c r="H103" s="35">
        <f>+G103*$F103</f>
        <v>3112473.6000000006</v>
      </c>
      <c r="I103" s="25">
        <v>0.20000000000000007</v>
      </c>
      <c r="J103" s="35">
        <f>+I103*F103</f>
        <v>1037491.2000000005</v>
      </c>
      <c r="K103" s="75">
        <v>0</v>
      </c>
      <c r="L103" s="35"/>
      <c r="M103" s="34">
        <v>0</v>
      </c>
      <c r="N103" s="128">
        <f t="shared" si="19"/>
        <v>0</v>
      </c>
      <c r="O103" s="25">
        <v>0</v>
      </c>
      <c r="P103" s="35"/>
      <c r="Q103" s="34"/>
      <c r="R103" s="128">
        <f t="shared" si="20"/>
        <v>0</v>
      </c>
      <c r="S103" s="89">
        <v>0.8</v>
      </c>
      <c r="T103" s="108">
        <f t="shared" si="21"/>
        <v>0.8</v>
      </c>
      <c r="U103" s="109">
        <f t="shared" si="22"/>
        <v>4149964.8000000012</v>
      </c>
      <c r="V103" s="110">
        <f t="shared" si="23"/>
        <v>1037491.1999999997</v>
      </c>
      <c r="W103" s="97">
        <f t="shared" si="24"/>
        <v>0.8</v>
      </c>
      <c r="X103" s="77"/>
      <c r="Y103" s="77"/>
    </row>
    <row r="104" spans="1:25" s="4" customFormat="1" ht="15" customHeight="1">
      <c r="A104" s="43" t="s">
        <v>81</v>
      </c>
      <c r="B104" s="16" t="s">
        <v>171</v>
      </c>
      <c r="C104" s="18" t="s">
        <v>172</v>
      </c>
      <c r="D104" s="19"/>
      <c r="E104" s="34"/>
      <c r="F104" s="20"/>
      <c r="G104" s="25">
        <v>0.10299999999999999</v>
      </c>
      <c r="H104" s="35">
        <f>+G104*F103</f>
        <v>534307.96800000011</v>
      </c>
      <c r="I104" s="25">
        <v>9.7000000000000017E-2</v>
      </c>
      <c r="J104" s="35">
        <f>+I104*$F103</f>
        <v>503183.23200000019</v>
      </c>
      <c r="K104" s="75">
        <v>0</v>
      </c>
      <c r="L104" s="35"/>
      <c r="M104" s="34">
        <v>0</v>
      </c>
      <c r="N104" s="128">
        <f t="shared" si="19"/>
        <v>0</v>
      </c>
      <c r="O104" s="25">
        <v>0</v>
      </c>
      <c r="P104" s="35"/>
      <c r="Q104" s="34"/>
      <c r="R104" s="128">
        <f t="shared" si="20"/>
        <v>0</v>
      </c>
      <c r="S104" s="89">
        <v>0.2</v>
      </c>
      <c r="T104" s="108">
        <f t="shared" si="21"/>
        <v>0.2</v>
      </c>
      <c r="U104" s="109">
        <f t="shared" si="22"/>
        <v>1037491.2000000003</v>
      </c>
      <c r="V104" s="110">
        <f t="shared" si="23"/>
        <v>-1037491.2000000003</v>
      </c>
      <c r="W104" s="97">
        <f t="shared" si="24"/>
        <v>0.2</v>
      </c>
      <c r="X104" s="77"/>
      <c r="Y104" s="77"/>
    </row>
    <row r="105" spans="1:25" s="4" customFormat="1" ht="15" customHeight="1">
      <c r="A105" s="43" t="s">
        <v>81</v>
      </c>
      <c r="B105" s="16" t="s">
        <v>173</v>
      </c>
      <c r="C105" s="18" t="s">
        <v>174</v>
      </c>
      <c r="D105" s="19"/>
      <c r="E105" s="34">
        <v>0.02</v>
      </c>
      <c r="F105" s="20">
        <f>+E105*$D$42</f>
        <v>5187456.0000000009</v>
      </c>
      <c r="G105" s="25">
        <v>0</v>
      </c>
      <c r="H105" s="35">
        <f t="shared" ref="H105:H112" si="27">+G105*F103</f>
        <v>0</v>
      </c>
      <c r="I105" s="25">
        <v>0.1</v>
      </c>
      <c r="J105" s="35">
        <f>+I105*F105</f>
        <v>518745.60000000009</v>
      </c>
      <c r="K105" s="75">
        <v>0.70000000000000007</v>
      </c>
      <c r="L105" s="35">
        <f>+K105*F105</f>
        <v>3631219.2000000011</v>
      </c>
      <c r="M105" s="34">
        <v>0</v>
      </c>
      <c r="N105" s="128">
        <f t="shared" si="19"/>
        <v>0</v>
      </c>
      <c r="O105" s="25">
        <v>0</v>
      </c>
      <c r="P105" s="35">
        <f>F105*O105</f>
        <v>0</v>
      </c>
      <c r="Q105" s="34"/>
      <c r="R105" s="128">
        <f t="shared" si="20"/>
        <v>0</v>
      </c>
      <c r="S105" s="89">
        <v>0.8</v>
      </c>
      <c r="T105" s="108">
        <f t="shared" si="21"/>
        <v>0.8</v>
      </c>
      <c r="U105" s="109">
        <f t="shared" si="22"/>
        <v>4149964.8000000012</v>
      </c>
      <c r="V105" s="110">
        <f t="shared" si="23"/>
        <v>1037491.1999999997</v>
      </c>
      <c r="W105" s="97">
        <f t="shared" si="24"/>
        <v>0.1</v>
      </c>
      <c r="X105" s="77"/>
      <c r="Y105" s="77"/>
    </row>
    <row r="106" spans="1:25" s="4" customFormat="1" ht="15" customHeight="1">
      <c r="A106" s="43" t="s">
        <v>81</v>
      </c>
      <c r="B106" s="16" t="s">
        <v>175</v>
      </c>
      <c r="C106" s="18" t="s">
        <v>176</v>
      </c>
      <c r="D106" s="19"/>
      <c r="E106" s="34"/>
      <c r="F106" s="20"/>
      <c r="G106" s="25">
        <v>0</v>
      </c>
      <c r="H106" s="35">
        <f t="shared" si="27"/>
        <v>0</v>
      </c>
      <c r="I106" s="25">
        <v>0.01</v>
      </c>
      <c r="J106" s="35">
        <f>+I106*$F105</f>
        <v>51874.560000000012</v>
      </c>
      <c r="K106" s="75">
        <v>0.04</v>
      </c>
      <c r="L106" s="35">
        <f>+K106*F105</f>
        <v>207498.24000000005</v>
      </c>
      <c r="M106" s="34">
        <v>0</v>
      </c>
      <c r="N106" s="128">
        <f>M106*F105</f>
        <v>0</v>
      </c>
      <c r="O106" s="25">
        <v>0.15000000000000002</v>
      </c>
      <c r="P106" s="35">
        <f>F105*O106</f>
        <v>778118.40000000026</v>
      </c>
      <c r="Q106" s="34"/>
      <c r="R106" s="128">
        <f t="shared" si="20"/>
        <v>0</v>
      </c>
      <c r="S106" s="89">
        <v>0.2</v>
      </c>
      <c r="T106" s="108">
        <f t="shared" si="21"/>
        <v>0.2</v>
      </c>
      <c r="U106" s="109">
        <f t="shared" si="22"/>
        <v>1037491.2000000003</v>
      </c>
      <c r="V106" s="110">
        <f t="shared" si="23"/>
        <v>-1037491.2000000003</v>
      </c>
      <c r="W106" s="97">
        <f t="shared" si="24"/>
        <v>0.01</v>
      </c>
      <c r="X106" s="77"/>
      <c r="Y106" s="77"/>
    </row>
    <row r="107" spans="1:25" s="4" customFormat="1" ht="15" customHeight="1">
      <c r="A107" s="43" t="s">
        <v>81</v>
      </c>
      <c r="B107" s="16" t="s">
        <v>177</v>
      </c>
      <c r="C107" s="18" t="s">
        <v>178</v>
      </c>
      <c r="D107" s="19"/>
      <c r="E107" s="34">
        <v>0.02</v>
      </c>
      <c r="F107" s="20">
        <f>+E107*$D$42</f>
        <v>5187456.0000000009</v>
      </c>
      <c r="G107" s="25">
        <v>0</v>
      </c>
      <c r="H107" s="35">
        <f t="shared" si="27"/>
        <v>0</v>
      </c>
      <c r="I107" s="25">
        <v>0</v>
      </c>
      <c r="J107" s="35">
        <f>+I107*F107</f>
        <v>0</v>
      </c>
      <c r="K107" s="75">
        <v>0.8</v>
      </c>
      <c r="L107" s="35">
        <f>+K107*F107</f>
        <v>4149964.8000000007</v>
      </c>
      <c r="M107" s="34">
        <v>0.4</v>
      </c>
      <c r="N107" s="128">
        <f t="shared" si="19"/>
        <v>2074982.4000000004</v>
      </c>
      <c r="O107" s="25">
        <v>0</v>
      </c>
      <c r="P107" s="35">
        <f>F107*O107</f>
        <v>0</v>
      </c>
      <c r="Q107" s="34"/>
      <c r="R107" s="128">
        <f t="shared" si="20"/>
        <v>0</v>
      </c>
      <c r="S107" s="89">
        <v>0.8</v>
      </c>
      <c r="T107" s="108">
        <f t="shared" si="21"/>
        <v>0.8</v>
      </c>
      <c r="U107" s="109">
        <f t="shared" si="22"/>
        <v>4149964.8000000007</v>
      </c>
      <c r="V107" s="110">
        <f t="shared" si="23"/>
        <v>1037491.2000000002</v>
      </c>
      <c r="W107" s="97">
        <f t="shared" si="24"/>
        <v>0.4</v>
      </c>
      <c r="X107" s="77"/>
      <c r="Y107" s="77"/>
    </row>
    <row r="108" spans="1:25" s="4" customFormat="1" ht="15" customHeight="1">
      <c r="A108" s="43" t="s">
        <v>81</v>
      </c>
      <c r="B108" s="16" t="s">
        <v>179</v>
      </c>
      <c r="C108" s="18" t="s">
        <v>180</v>
      </c>
      <c r="D108" s="19"/>
      <c r="E108" s="34"/>
      <c r="F108" s="20"/>
      <c r="G108" s="25">
        <v>0</v>
      </c>
      <c r="H108" s="35">
        <f t="shared" si="27"/>
        <v>0</v>
      </c>
      <c r="I108" s="25">
        <v>0</v>
      </c>
      <c r="J108" s="35"/>
      <c r="K108" s="75">
        <v>0</v>
      </c>
      <c r="L108" s="35">
        <f>+K108*F107</f>
        <v>0</v>
      </c>
      <c r="M108" s="34">
        <v>0</v>
      </c>
      <c r="N108" s="128">
        <f t="shared" si="19"/>
        <v>0</v>
      </c>
      <c r="O108" s="25">
        <v>0.2</v>
      </c>
      <c r="P108" s="35">
        <f>F107*O108</f>
        <v>1037491.2000000002</v>
      </c>
      <c r="Q108" s="34"/>
      <c r="R108" s="128">
        <f t="shared" si="20"/>
        <v>0</v>
      </c>
      <c r="S108" s="89">
        <v>0.2</v>
      </c>
      <c r="T108" s="108">
        <f t="shared" si="21"/>
        <v>0.2</v>
      </c>
      <c r="U108" s="109">
        <f t="shared" si="22"/>
        <v>1037491.2000000002</v>
      </c>
      <c r="V108" s="110">
        <f t="shared" si="23"/>
        <v>-1037491.2000000002</v>
      </c>
      <c r="W108" s="97">
        <f t="shared" si="24"/>
        <v>0</v>
      </c>
      <c r="X108" s="77"/>
      <c r="Y108" s="77"/>
    </row>
    <row r="109" spans="1:25" s="4" customFormat="1" ht="15" customHeight="1">
      <c r="A109" s="43" t="s">
        <v>81</v>
      </c>
      <c r="B109" s="16" t="s">
        <v>181</v>
      </c>
      <c r="C109" s="18" t="s">
        <v>182</v>
      </c>
      <c r="D109" s="19"/>
      <c r="E109" s="34">
        <v>0.02</v>
      </c>
      <c r="F109" s="20">
        <f>+E109*$D$42</f>
        <v>5187456.0000000009</v>
      </c>
      <c r="G109" s="25">
        <v>0</v>
      </c>
      <c r="H109" s="35">
        <f t="shared" si="27"/>
        <v>0</v>
      </c>
      <c r="I109" s="25">
        <v>0.1</v>
      </c>
      <c r="J109" s="35">
        <f>+I109*F109</f>
        <v>518745.60000000009</v>
      </c>
      <c r="K109" s="75">
        <v>0.5</v>
      </c>
      <c r="L109" s="35">
        <f>+K109*F109</f>
        <v>2593728.0000000005</v>
      </c>
      <c r="M109" s="34">
        <v>0.4</v>
      </c>
      <c r="N109" s="128">
        <f t="shared" si="19"/>
        <v>2074982.4000000004</v>
      </c>
      <c r="O109" s="25">
        <v>0.20000000000000007</v>
      </c>
      <c r="P109" s="35">
        <f>F109*O109</f>
        <v>1037491.2000000005</v>
      </c>
      <c r="Q109" s="34">
        <v>0</v>
      </c>
      <c r="R109" s="128">
        <f t="shared" si="20"/>
        <v>0</v>
      </c>
      <c r="S109" s="89">
        <v>0.8</v>
      </c>
      <c r="T109" s="108">
        <f t="shared" si="21"/>
        <v>0.8</v>
      </c>
      <c r="U109" s="109">
        <f t="shared" si="22"/>
        <v>4149964.8000000012</v>
      </c>
      <c r="V109" s="110">
        <f t="shared" si="23"/>
        <v>1037491.1999999997</v>
      </c>
      <c r="W109" s="97">
        <f t="shared" si="24"/>
        <v>0.5</v>
      </c>
      <c r="X109" s="77"/>
      <c r="Y109" s="77"/>
    </row>
    <row r="110" spans="1:25" s="4" customFormat="1" ht="15" customHeight="1">
      <c r="A110" s="43" t="s">
        <v>81</v>
      </c>
      <c r="B110" s="16" t="s">
        <v>183</v>
      </c>
      <c r="C110" s="18" t="s">
        <v>184</v>
      </c>
      <c r="D110" s="19"/>
      <c r="E110" s="34"/>
      <c r="F110" s="20"/>
      <c r="G110" s="25">
        <v>0</v>
      </c>
      <c r="H110" s="35">
        <f t="shared" si="27"/>
        <v>0</v>
      </c>
      <c r="I110" s="25">
        <v>0.01</v>
      </c>
      <c r="J110" s="35">
        <f>+I110*$F109</f>
        <v>51874.560000000012</v>
      </c>
      <c r="K110" s="75">
        <v>0.03</v>
      </c>
      <c r="L110" s="35">
        <f>+K110*F109</f>
        <v>155623.68000000002</v>
      </c>
      <c r="M110" s="34">
        <v>0.03</v>
      </c>
      <c r="N110" s="128">
        <f>M110*F109</f>
        <v>155623.68000000002</v>
      </c>
      <c r="O110" s="25">
        <v>0.16</v>
      </c>
      <c r="P110" s="35">
        <f>F109*O110</f>
        <v>829992.9600000002</v>
      </c>
      <c r="Q110" s="34">
        <v>0</v>
      </c>
      <c r="R110" s="128">
        <f>Q110*F109</f>
        <v>0</v>
      </c>
      <c r="S110" s="89">
        <v>0.2</v>
      </c>
      <c r="T110" s="108">
        <f t="shared" si="21"/>
        <v>0.2</v>
      </c>
      <c r="U110" s="109">
        <f t="shared" si="22"/>
        <v>1037491.2000000002</v>
      </c>
      <c r="V110" s="110">
        <f t="shared" si="23"/>
        <v>-1037491.2000000002</v>
      </c>
      <c r="W110" s="97">
        <f t="shared" si="24"/>
        <v>0.04</v>
      </c>
      <c r="X110" s="77"/>
      <c r="Y110" s="77"/>
    </row>
    <row r="111" spans="1:25" s="4" customFormat="1" ht="15" customHeight="1">
      <c r="A111" s="43" t="s">
        <v>81</v>
      </c>
      <c r="B111" s="16" t="s">
        <v>185</v>
      </c>
      <c r="C111" s="18" t="s">
        <v>186</v>
      </c>
      <c r="D111" s="19"/>
      <c r="E111" s="41">
        <v>0.02</v>
      </c>
      <c r="F111" s="20">
        <f>+E111*$D$42</f>
        <v>5187456.0000000009</v>
      </c>
      <c r="G111" s="25">
        <v>0</v>
      </c>
      <c r="H111" s="35">
        <f t="shared" si="27"/>
        <v>0</v>
      </c>
      <c r="I111" s="25">
        <v>0</v>
      </c>
      <c r="J111" s="35"/>
      <c r="K111" s="75">
        <v>0.8</v>
      </c>
      <c r="L111" s="35">
        <f>+K111*F111</f>
        <v>4149964.8000000007</v>
      </c>
      <c r="M111" s="34">
        <v>0.75</v>
      </c>
      <c r="N111" s="128">
        <f t="shared" si="19"/>
        <v>3890592.0000000009</v>
      </c>
      <c r="O111" s="25">
        <v>0</v>
      </c>
      <c r="P111" s="35">
        <f>+O111*F111</f>
        <v>0</v>
      </c>
      <c r="Q111" s="34"/>
      <c r="R111" s="128">
        <f t="shared" si="20"/>
        <v>0</v>
      </c>
      <c r="S111" s="89">
        <v>0.8</v>
      </c>
      <c r="T111" s="108">
        <f t="shared" si="21"/>
        <v>0.8</v>
      </c>
      <c r="U111" s="109">
        <f t="shared" si="22"/>
        <v>4149964.8000000007</v>
      </c>
      <c r="V111" s="110">
        <f t="shared" si="23"/>
        <v>1037491.2000000002</v>
      </c>
      <c r="W111" s="97">
        <f t="shared" si="24"/>
        <v>0.75</v>
      </c>
      <c r="X111" s="77"/>
      <c r="Y111" s="77"/>
    </row>
    <row r="112" spans="1:25" s="4" customFormat="1" ht="15" customHeight="1">
      <c r="A112" s="43" t="s">
        <v>81</v>
      </c>
      <c r="B112" s="16" t="s">
        <v>187</v>
      </c>
      <c r="C112" s="18" t="s">
        <v>188</v>
      </c>
      <c r="D112" s="19"/>
      <c r="E112" s="34"/>
      <c r="F112" s="20"/>
      <c r="G112" s="25">
        <v>0</v>
      </c>
      <c r="H112" s="35">
        <f t="shared" si="27"/>
        <v>0</v>
      </c>
      <c r="I112" s="25">
        <v>0</v>
      </c>
      <c r="J112" s="35"/>
      <c r="K112" s="75">
        <v>0.2</v>
      </c>
      <c r="L112" s="35">
        <f>K112*F111</f>
        <v>1037491.2000000002</v>
      </c>
      <c r="M112" s="34">
        <v>0.1</v>
      </c>
      <c r="N112" s="128">
        <f>M112*F111</f>
        <v>518745.60000000009</v>
      </c>
      <c r="O112" s="25">
        <v>0</v>
      </c>
      <c r="P112" s="35">
        <f>+O112*F111</f>
        <v>0</v>
      </c>
      <c r="Q112" s="34"/>
      <c r="R112" s="128">
        <f t="shared" si="20"/>
        <v>0</v>
      </c>
      <c r="S112" s="89">
        <v>0.2</v>
      </c>
      <c r="T112" s="108">
        <f t="shared" si="21"/>
        <v>0.2</v>
      </c>
      <c r="U112" s="109">
        <f t="shared" si="22"/>
        <v>1037491.2000000002</v>
      </c>
      <c r="V112" s="110">
        <f t="shared" si="23"/>
        <v>-1037491.2000000002</v>
      </c>
      <c r="W112" s="97">
        <f t="shared" si="24"/>
        <v>0.1</v>
      </c>
      <c r="X112" s="77"/>
      <c r="Y112" s="77"/>
    </row>
    <row r="113" spans="1:25" s="4" customFormat="1" ht="15" customHeight="1">
      <c r="A113" s="43" t="s">
        <v>81</v>
      </c>
      <c r="B113" s="16" t="s">
        <v>189</v>
      </c>
      <c r="C113" s="18" t="s">
        <v>190</v>
      </c>
      <c r="D113" s="45"/>
      <c r="E113" s="34">
        <v>0.05</v>
      </c>
      <c r="F113" s="20">
        <f>+E113*$D$42</f>
        <v>12968640.000000002</v>
      </c>
      <c r="G113" s="25">
        <v>0</v>
      </c>
      <c r="H113" s="35">
        <f t="shared" ref="H113" si="28">+G113*F113</f>
        <v>0</v>
      </c>
      <c r="I113" s="25">
        <v>0.3</v>
      </c>
      <c r="J113" s="35">
        <f>+I113*F113</f>
        <v>3890592.0000000005</v>
      </c>
      <c r="K113" s="75">
        <v>0.15</v>
      </c>
      <c r="L113" s="35">
        <f t="shared" ref="L113" si="29">+K113*$F113</f>
        <v>1945296.0000000002</v>
      </c>
      <c r="M113" s="34">
        <v>0</v>
      </c>
      <c r="N113" s="128">
        <f t="shared" si="19"/>
        <v>0</v>
      </c>
      <c r="O113" s="25">
        <v>0.55000000000000004</v>
      </c>
      <c r="P113" s="35">
        <f t="shared" ref="P113" si="30">+O113*$F113</f>
        <v>7132752.0000000019</v>
      </c>
      <c r="Q113" s="34"/>
      <c r="R113" s="128">
        <f t="shared" si="20"/>
        <v>0</v>
      </c>
      <c r="S113" s="89">
        <v>1</v>
      </c>
      <c r="T113" s="108">
        <f t="shared" si="21"/>
        <v>1</v>
      </c>
      <c r="U113" s="109">
        <f t="shared" si="22"/>
        <v>12968640.000000004</v>
      </c>
      <c r="V113" s="110">
        <f t="shared" si="23"/>
        <v>0</v>
      </c>
      <c r="W113" s="159">
        <f t="shared" si="24"/>
        <v>0.3</v>
      </c>
      <c r="X113" s="164"/>
      <c r="Y113" s="77"/>
    </row>
    <row r="114" spans="1:25" ht="21.95" customHeight="1">
      <c r="B114" s="49" t="s">
        <v>191</v>
      </c>
      <c r="C114" s="39" t="s">
        <v>192</v>
      </c>
      <c r="D114" s="32">
        <f>+D3*0.1</f>
        <v>96064000</v>
      </c>
      <c r="E114" s="32"/>
      <c r="F114" s="33"/>
      <c r="G114" s="66"/>
      <c r="H114" s="33"/>
      <c r="I114" s="66"/>
      <c r="J114" s="33"/>
      <c r="K114" s="116">
        <v>0</v>
      </c>
      <c r="L114" s="33"/>
      <c r="M114" s="123">
        <v>0</v>
      </c>
      <c r="N114" s="131">
        <f t="shared" si="19"/>
        <v>0</v>
      </c>
      <c r="O114" s="33">
        <v>0</v>
      </c>
      <c r="P114" s="33"/>
      <c r="Q114" s="123"/>
      <c r="R114" s="131">
        <f t="shared" si="20"/>
        <v>0</v>
      </c>
      <c r="S114" s="88"/>
      <c r="T114" s="77">
        <f t="shared" si="21"/>
        <v>0</v>
      </c>
      <c r="U114" s="73">
        <f t="shared" si="22"/>
        <v>0</v>
      </c>
      <c r="V114" s="106">
        <f t="shared" si="23"/>
        <v>0</v>
      </c>
      <c r="W114" s="97">
        <f t="shared" si="24"/>
        <v>0</v>
      </c>
      <c r="X114" s="77"/>
      <c r="Y114" s="77"/>
    </row>
    <row r="115" spans="1:25" s="4" customFormat="1" ht="15" customHeight="1">
      <c r="A115" s="43" t="s">
        <v>81</v>
      </c>
      <c r="B115" s="16" t="s">
        <v>10</v>
      </c>
      <c r="C115" s="18" t="s">
        <v>193</v>
      </c>
      <c r="D115" s="19"/>
      <c r="E115" s="34">
        <v>0.05</v>
      </c>
      <c r="F115" s="20">
        <f>+E115*$D$114</f>
        <v>4803200</v>
      </c>
      <c r="G115" s="25">
        <v>0.8</v>
      </c>
      <c r="H115" s="35">
        <f>+G115*F115</f>
        <v>3842560</v>
      </c>
      <c r="I115" s="25">
        <v>0</v>
      </c>
      <c r="J115" s="35">
        <f>+I115*$F115</f>
        <v>0</v>
      </c>
      <c r="K115" s="75">
        <v>0</v>
      </c>
      <c r="L115" s="35">
        <f>F115*K115</f>
        <v>0</v>
      </c>
      <c r="M115" s="34">
        <v>0</v>
      </c>
      <c r="N115" s="128">
        <f t="shared" si="19"/>
        <v>0</v>
      </c>
      <c r="O115" s="25">
        <v>0</v>
      </c>
      <c r="P115" s="35">
        <f>+O115*F115</f>
        <v>0</v>
      </c>
      <c r="Q115" s="34"/>
      <c r="R115" s="128">
        <f t="shared" si="20"/>
        <v>0</v>
      </c>
      <c r="S115" s="89">
        <v>0.8</v>
      </c>
      <c r="T115" s="108">
        <f t="shared" si="21"/>
        <v>0.8</v>
      </c>
      <c r="U115" s="109">
        <f t="shared" si="22"/>
        <v>3842560</v>
      </c>
      <c r="V115" s="110">
        <f t="shared" si="23"/>
        <v>960640</v>
      </c>
      <c r="W115" s="97">
        <f t="shared" si="24"/>
        <v>0.8</v>
      </c>
      <c r="X115" s="77"/>
      <c r="Y115" s="77"/>
    </row>
    <row r="116" spans="1:25" s="4" customFormat="1" ht="15" customHeight="1">
      <c r="A116" s="43" t="s">
        <v>81</v>
      </c>
      <c r="B116" s="16" t="s">
        <v>12</v>
      </c>
      <c r="C116" s="18" t="s">
        <v>194</v>
      </c>
      <c r="D116" s="19"/>
      <c r="E116" s="34"/>
      <c r="F116" s="20"/>
      <c r="G116" s="25">
        <v>0.05</v>
      </c>
      <c r="H116" s="35">
        <f>+G116*F115</f>
        <v>240160</v>
      </c>
      <c r="I116" s="25">
        <v>0.05</v>
      </c>
      <c r="J116" s="35">
        <f>+I116*$F115</f>
        <v>240160</v>
      </c>
      <c r="K116" s="75">
        <v>0.1</v>
      </c>
      <c r="L116" s="35">
        <f>F115*K116</f>
        <v>480320</v>
      </c>
      <c r="M116" s="34">
        <v>0.1</v>
      </c>
      <c r="N116" s="128">
        <f>M116*F115</f>
        <v>480320</v>
      </c>
      <c r="O116" s="25">
        <v>0</v>
      </c>
      <c r="P116" s="35">
        <f>+O116*F115</f>
        <v>0</v>
      </c>
      <c r="Q116" s="34"/>
      <c r="R116" s="128">
        <f t="shared" si="20"/>
        <v>0</v>
      </c>
      <c r="S116" s="89">
        <v>0.2</v>
      </c>
      <c r="T116" s="108">
        <f t="shared" si="21"/>
        <v>0.2</v>
      </c>
      <c r="U116" s="109">
        <f t="shared" si="22"/>
        <v>960640</v>
      </c>
      <c r="V116" s="110">
        <f t="shared" si="23"/>
        <v>-960640</v>
      </c>
      <c r="W116" s="97">
        <f t="shared" si="24"/>
        <v>0.2</v>
      </c>
      <c r="X116" s="77"/>
      <c r="Y116" s="77"/>
    </row>
    <row r="117" spans="1:25" s="4" customFormat="1" ht="15" customHeight="1">
      <c r="A117" s="43" t="s">
        <v>81</v>
      </c>
      <c r="B117" s="16" t="s">
        <v>21</v>
      </c>
      <c r="C117" s="18" t="s">
        <v>332</v>
      </c>
      <c r="D117" s="19"/>
      <c r="E117" s="34">
        <v>0.05</v>
      </c>
      <c r="F117" s="20">
        <f>+E117*$D$114</f>
        <v>4803200</v>
      </c>
      <c r="G117" s="25">
        <v>0</v>
      </c>
      <c r="H117" s="35"/>
      <c r="I117" s="25">
        <v>0</v>
      </c>
      <c r="J117" s="35"/>
      <c r="K117" s="75">
        <v>0</v>
      </c>
      <c r="L117" s="35">
        <f>+K117*$F117</f>
        <v>0</v>
      </c>
      <c r="M117" s="34">
        <v>0</v>
      </c>
      <c r="N117" s="128">
        <f t="shared" si="19"/>
        <v>0</v>
      </c>
      <c r="O117" s="25">
        <v>0.8</v>
      </c>
      <c r="P117" s="35">
        <f>+O117*F117</f>
        <v>3842560</v>
      </c>
      <c r="Q117" s="34"/>
      <c r="R117" s="128">
        <f t="shared" si="20"/>
        <v>0</v>
      </c>
      <c r="S117" s="89">
        <v>0.8</v>
      </c>
      <c r="T117" s="108">
        <f t="shared" si="21"/>
        <v>0.8</v>
      </c>
      <c r="U117" s="109">
        <f t="shared" si="22"/>
        <v>3842560</v>
      </c>
      <c r="V117" s="110">
        <f t="shared" si="23"/>
        <v>960640</v>
      </c>
      <c r="W117" s="97">
        <f t="shared" si="24"/>
        <v>0</v>
      </c>
      <c r="X117" s="77"/>
      <c r="Y117" s="77"/>
    </row>
    <row r="118" spans="1:25" s="4" customFormat="1" ht="15" customHeight="1">
      <c r="A118" s="43" t="s">
        <v>81</v>
      </c>
      <c r="B118" s="16" t="s">
        <v>23</v>
      </c>
      <c r="C118" s="18" t="s">
        <v>333</v>
      </c>
      <c r="D118" s="19"/>
      <c r="E118" s="34"/>
      <c r="F118" s="20"/>
      <c r="G118" s="25">
        <v>0</v>
      </c>
      <c r="H118" s="35"/>
      <c r="I118" s="25">
        <v>0</v>
      </c>
      <c r="J118" s="35"/>
      <c r="K118" s="75">
        <v>0</v>
      </c>
      <c r="L118" s="35">
        <f>+K118*$F118</f>
        <v>0</v>
      </c>
      <c r="M118" s="34">
        <v>0</v>
      </c>
      <c r="N118" s="128">
        <f t="shared" si="19"/>
        <v>0</v>
      </c>
      <c r="O118" s="25">
        <v>0.2</v>
      </c>
      <c r="P118" s="35">
        <f>+O118*F117</f>
        <v>960640</v>
      </c>
      <c r="Q118" s="34"/>
      <c r="R118" s="128">
        <f t="shared" si="20"/>
        <v>0</v>
      </c>
      <c r="S118" s="89">
        <v>0.2</v>
      </c>
      <c r="T118" s="108">
        <f t="shared" si="21"/>
        <v>0.2</v>
      </c>
      <c r="U118" s="109">
        <f t="shared" si="22"/>
        <v>960640</v>
      </c>
      <c r="V118" s="110">
        <f t="shared" si="23"/>
        <v>-960640</v>
      </c>
      <c r="W118" s="97">
        <f t="shared" si="24"/>
        <v>0</v>
      </c>
      <c r="X118" s="77"/>
      <c r="Y118" s="77"/>
    </row>
    <row r="119" spans="1:25" s="4" customFormat="1" ht="15" customHeight="1">
      <c r="A119" s="43" t="s">
        <v>81</v>
      </c>
      <c r="B119" s="16" t="s">
        <v>25</v>
      </c>
      <c r="C119" s="18" t="s">
        <v>195</v>
      </c>
      <c r="D119" s="19"/>
      <c r="E119" s="34">
        <v>0.1</v>
      </c>
      <c r="F119" s="20">
        <f t="shared" ref="F119" si="31">+E119*$D$114</f>
        <v>9606400</v>
      </c>
      <c r="G119" s="25">
        <v>0.8</v>
      </c>
      <c r="H119" s="35">
        <f>+G119*F119</f>
        <v>7685120</v>
      </c>
      <c r="I119" s="25">
        <v>0</v>
      </c>
      <c r="J119" s="35"/>
      <c r="K119" s="75">
        <v>0</v>
      </c>
      <c r="L119" s="35">
        <f>+K119*$F119</f>
        <v>0</v>
      </c>
      <c r="M119" s="34">
        <v>0</v>
      </c>
      <c r="N119" s="128">
        <f t="shared" si="19"/>
        <v>0</v>
      </c>
      <c r="O119" s="25">
        <v>0</v>
      </c>
      <c r="P119" s="35">
        <f>+O119*F119</f>
        <v>0</v>
      </c>
      <c r="Q119" s="34"/>
      <c r="R119" s="128">
        <f t="shared" si="20"/>
        <v>0</v>
      </c>
      <c r="S119" s="89">
        <v>0.8</v>
      </c>
      <c r="T119" s="108">
        <f t="shared" si="21"/>
        <v>0.8</v>
      </c>
      <c r="U119" s="109">
        <f t="shared" si="22"/>
        <v>7685120</v>
      </c>
      <c r="V119" s="110">
        <f t="shared" si="23"/>
        <v>1921280</v>
      </c>
      <c r="W119" s="97">
        <f t="shared" si="24"/>
        <v>0.8</v>
      </c>
      <c r="X119" s="77"/>
      <c r="Y119" s="77"/>
    </row>
    <row r="120" spans="1:25" s="4" customFormat="1" ht="15" customHeight="1">
      <c r="A120" s="43" t="s">
        <v>81</v>
      </c>
      <c r="B120" s="16" t="s">
        <v>27</v>
      </c>
      <c r="C120" s="18" t="s">
        <v>196</v>
      </c>
      <c r="D120" s="19"/>
      <c r="E120" s="34"/>
      <c r="F120" s="20"/>
      <c r="G120" s="25">
        <v>0</v>
      </c>
      <c r="H120" s="35"/>
      <c r="I120" s="25">
        <v>0</v>
      </c>
      <c r="J120" s="35"/>
      <c r="K120" s="75">
        <v>0</v>
      </c>
      <c r="L120" s="35">
        <f>+K120*$F120</f>
        <v>0</v>
      </c>
      <c r="M120" s="34">
        <v>0</v>
      </c>
      <c r="N120" s="128">
        <f t="shared" si="19"/>
        <v>0</v>
      </c>
      <c r="O120" s="25">
        <v>0.2</v>
      </c>
      <c r="P120" s="35">
        <f>+O120*F119</f>
        <v>1921280</v>
      </c>
      <c r="Q120" s="34"/>
      <c r="R120" s="128">
        <f t="shared" si="20"/>
        <v>0</v>
      </c>
      <c r="S120" s="89">
        <v>0.2</v>
      </c>
      <c r="T120" s="108">
        <f t="shared" si="21"/>
        <v>0.2</v>
      </c>
      <c r="U120" s="109">
        <f t="shared" si="22"/>
        <v>1921280</v>
      </c>
      <c r="V120" s="110">
        <f t="shared" si="23"/>
        <v>-1921280</v>
      </c>
      <c r="W120" s="97">
        <f t="shared" si="24"/>
        <v>0</v>
      </c>
      <c r="X120" s="77"/>
      <c r="Y120" s="77"/>
    </row>
    <row r="121" spans="1:25" s="4" customFormat="1" ht="15" customHeight="1">
      <c r="A121" s="43" t="s">
        <v>81</v>
      </c>
      <c r="B121" s="16" t="s">
        <v>29</v>
      </c>
      <c r="C121" s="18" t="s">
        <v>197</v>
      </c>
      <c r="D121" s="19"/>
      <c r="E121" s="34">
        <v>0.1</v>
      </c>
      <c r="F121" s="20">
        <f>+E121*$D$114</f>
        <v>9606400</v>
      </c>
      <c r="G121" s="25">
        <v>0.8</v>
      </c>
      <c r="H121" s="35">
        <f>+G121*F121</f>
        <v>7685120</v>
      </c>
      <c r="I121" s="25">
        <v>0</v>
      </c>
      <c r="J121" s="35"/>
      <c r="K121" s="75">
        <v>0</v>
      </c>
      <c r="L121" s="35"/>
      <c r="M121" s="34">
        <v>0</v>
      </c>
      <c r="N121" s="128">
        <f t="shared" si="19"/>
        <v>0</v>
      </c>
      <c r="O121" s="25">
        <v>0</v>
      </c>
      <c r="P121" s="35">
        <f>+O121*F121</f>
        <v>0</v>
      </c>
      <c r="Q121" s="34"/>
      <c r="R121" s="128">
        <f t="shared" si="20"/>
        <v>0</v>
      </c>
      <c r="S121" s="89">
        <v>0.8</v>
      </c>
      <c r="T121" s="108">
        <f t="shared" si="21"/>
        <v>0.8</v>
      </c>
      <c r="U121" s="109">
        <f t="shared" si="22"/>
        <v>7685120</v>
      </c>
      <c r="V121" s="110">
        <f t="shared" si="23"/>
        <v>1921280</v>
      </c>
      <c r="W121" s="97">
        <f t="shared" si="24"/>
        <v>0.8</v>
      </c>
      <c r="X121" s="77"/>
      <c r="Y121" s="77"/>
    </row>
    <row r="122" spans="1:25" s="4" customFormat="1" ht="15" customHeight="1">
      <c r="A122" s="43" t="s">
        <v>81</v>
      </c>
      <c r="B122" s="16" t="s">
        <v>31</v>
      </c>
      <c r="C122" s="18" t="s">
        <v>198</v>
      </c>
      <c r="D122" s="19"/>
      <c r="E122" s="34"/>
      <c r="F122" s="20"/>
      <c r="G122" s="25">
        <v>0</v>
      </c>
      <c r="H122" s="35"/>
      <c r="I122" s="25">
        <v>0.2</v>
      </c>
      <c r="J122" s="35">
        <f>+I122*$F121</f>
        <v>1921280</v>
      </c>
      <c r="K122" s="75">
        <v>0</v>
      </c>
      <c r="L122" s="35">
        <f>+K122*F121</f>
        <v>0</v>
      </c>
      <c r="M122" s="34">
        <v>0</v>
      </c>
      <c r="N122" s="128">
        <f t="shared" si="19"/>
        <v>0</v>
      </c>
      <c r="O122" s="25">
        <v>0</v>
      </c>
      <c r="P122" s="35">
        <f>+O122*F121</f>
        <v>0</v>
      </c>
      <c r="Q122" s="34"/>
      <c r="R122" s="128">
        <f t="shared" si="20"/>
        <v>0</v>
      </c>
      <c r="S122" s="89">
        <v>0.2</v>
      </c>
      <c r="T122" s="108">
        <f t="shared" si="21"/>
        <v>0.2</v>
      </c>
      <c r="U122" s="109">
        <f t="shared" si="22"/>
        <v>1921280</v>
      </c>
      <c r="V122" s="110">
        <f t="shared" si="23"/>
        <v>-1921280</v>
      </c>
      <c r="W122" s="97">
        <f t="shared" si="24"/>
        <v>0.2</v>
      </c>
      <c r="X122" s="77"/>
      <c r="Y122" s="77"/>
    </row>
    <row r="123" spans="1:25" s="4" customFormat="1" ht="15" customHeight="1">
      <c r="A123" s="43" t="s">
        <v>81</v>
      </c>
      <c r="B123" s="16" t="s">
        <v>33</v>
      </c>
      <c r="C123" s="18" t="s">
        <v>199</v>
      </c>
      <c r="D123" s="19"/>
      <c r="E123" s="34">
        <v>0.1</v>
      </c>
      <c r="F123" s="20">
        <f>+E123*$D$114</f>
        <v>9606400</v>
      </c>
      <c r="G123" s="25">
        <v>0</v>
      </c>
      <c r="H123" s="35">
        <f>+G123*F123</f>
        <v>0</v>
      </c>
      <c r="I123" s="25">
        <v>0</v>
      </c>
      <c r="J123" s="35"/>
      <c r="K123" s="75">
        <v>0</v>
      </c>
      <c r="L123" s="35">
        <f>+K123*$F123</f>
        <v>0</v>
      </c>
      <c r="M123" s="34">
        <v>0</v>
      </c>
      <c r="N123" s="128">
        <f t="shared" si="19"/>
        <v>0</v>
      </c>
      <c r="O123" s="25">
        <v>0.8</v>
      </c>
      <c r="P123" s="35">
        <f>+O123*F123</f>
        <v>7685120</v>
      </c>
      <c r="Q123" s="34"/>
      <c r="R123" s="128">
        <f t="shared" si="20"/>
        <v>0</v>
      </c>
      <c r="S123" s="89">
        <v>0.8</v>
      </c>
      <c r="T123" s="108">
        <f t="shared" si="21"/>
        <v>0.8</v>
      </c>
      <c r="U123" s="109">
        <f t="shared" si="22"/>
        <v>7685120</v>
      </c>
      <c r="V123" s="110">
        <f t="shared" si="23"/>
        <v>1921280</v>
      </c>
      <c r="W123" s="97">
        <f t="shared" si="24"/>
        <v>0</v>
      </c>
      <c r="X123" s="77"/>
      <c r="Y123" s="77"/>
    </row>
    <row r="124" spans="1:25" s="4" customFormat="1" ht="15" customHeight="1">
      <c r="A124" s="43" t="s">
        <v>81</v>
      </c>
      <c r="B124" s="16" t="s">
        <v>35</v>
      </c>
      <c r="C124" s="18" t="s">
        <v>200</v>
      </c>
      <c r="D124" s="19"/>
      <c r="E124" s="34"/>
      <c r="F124" s="20"/>
      <c r="G124" s="25">
        <v>0</v>
      </c>
      <c r="H124" s="35"/>
      <c r="I124" s="25">
        <v>0</v>
      </c>
      <c r="J124" s="35"/>
      <c r="K124" s="75">
        <v>0</v>
      </c>
      <c r="L124" s="35">
        <f>+K124*F123</f>
        <v>0</v>
      </c>
      <c r="M124" s="34">
        <v>0</v>
      </c>
      <c r="N124" s="128">
        <f t="shared" si="19"/>
        <v>0</v>
      </c>
      <c r="O124" s="25">
        <v>0.2</v>
      </c>
      <c r="P124" s="35">
        <f>+O124*F123</f>
        <v>1921280</v>
      </c>
      <c r="Q124" s="34"/>
      <c r="R124" s="128">
        <f t="shared" si="20"/>
        <v>0</v>
      </c>
      <c r="S124" s="89">
        <v>0.2</v>
      </c>
      <c r="T124" s="108">
        <f t="shared" si="21"/>
        <v>0.2</v>
      </c>
      <c r="U124" s="109">
        <f t="shared" si="22"/>
        <v>1921280</v>
      </c>
      <c r="V124" s="110">
        <f t="shared" si="23"/>
        <v>-1921280</v>
      </c>
      <c r="W124" s="97">
        <f t="shared" si="24"/>
        <v>0</v>
      </c>
      <c r="X124" s="77"/>
      <c r="Y124" s="77"/>
    </row>
    <row r="125" spans="1:25" s="4" customFormat="1" ht="30">
      <c r="A125" s="43" t="s">
        <v>81</v>
      </c>
      <c r="B125" s="16" t="s">
        <v>37</v>
      </c>
      <c r="C125" s="18" t="s">
        <v>334</v>
      </c>
      <c r="D125" s="19"/>
      <c r="E125" s="34">
        <v>0.1</v>
      </c>
      <c r="F125" s="20">
        <f>+E125*$D$114</f>
        <v>9606400</v>
      </c>
      <c r="G125" s="25">
        <v>0</v>
      </c>
      <c r="H125" s="35"/>
      <c r="I125" s="25">
        <v>0.1</v>
      </c>
      <c r="J125" s="35">
        <f>+I125*F125</f>
        <v>960640</v>
      </c>
      <c r="K125" s="75">
        <v>0.7</v>
      </c>
      <c r="L125" s="35">
        <f>+K125*$F125</f>
        <v>6724480</v>
      </c>
      <c r="M125" s="34">
        <v>0.7</v>
      </c>
      <c r="N125" s="128">
        <f t="shared" si="19"/>
        <v>6724480</v>
      </c>
      <c r="O125" s="25">
        <v>0</v>
      </c>
      <c r="P125" s="35">
        <f>+O125*F125</f>
        <v>0</v>
      </c>
      <c r="Q125" s="34"/>
      <c r="R125" s="128">
        <f t="shared" si="20"/>
        <v>0</v>
      </c>
      <c r="S125" s="89">
        <v>0.8</v>
      </c>
      <c r="T125" s="108">
        <f t="shared" si="21"/>
        <v>0.79999999999999993</v>
      </c>
      <c r="U125" s="109">
        <f t="shared" si="22"/>
        <v>7685120</v>
      </c>
      <c r="V125" s="110">
        <f t="shared" si="23"/>
        <v>1921280</v>
      </c>
      <c r="W125" s="97">
        <f t="shared" si="24"/>
        <v>0.79999999999999993</v>
      </c>
      <c r="X125" s="77"/>
      <c r="Y125" s="77"/>
    </row>
    <row r="126" spans="1:25" s="4" customFormat="1" ht="30">
      <c r="A126" s="43" t="s">
        <v>81</v>
      </c>
      <c r="B126" s="16" t="s">
        <v>39</v>
      </c>
      <c r="C126" s="18" t="s">
        <v>335</v>
      </c>
      <c r="D126" s="19"/>
      <c r="E126" s="34"/>
      <c r="F126" s="20"/>
      <c r="G126" s="25">
        <v>0</v>
      </c>
      <c r="H126" s="35"/>
      <c r="I126" s="25">
        <v>0.01</v>
      </c>
      <c r="J126" s="35">
        <f>+I126*$F125</f>
        <v>96064</v>
      </c>
      <c r="K126" s="75"/>
      <c r="L126" s="35">
        <f>F125*K126</f>
        <v>0</v>
      </c>
      <c r="M126" s="34">
        <v>0</v>
      </c>
      <c r="N126" s="128">
        <f t="shared" si="19"/>
        <v>0</v>
      </c>
      <c r="O126" s="25">
        <v>0.19</v>
      </c>
      <c r="P126" s="35">
        <f>+O126*F125</f>
        <v>1825216</v>
      </c>
      <c r="Q126" s="34">
        <v>0.17</v>
      </c>
      <c r="R126" s="128">
        <f>Q126*F125</f>
        <v>1633088.0000000002</v>
      </c>
      <c r="S126" s="89">
        <v>0.2</v>
      </c>
      <c r="T126" s="108">
        <f t="shared" si="21"/>
        <v>0.2</v>
      </c>
      <c r="U126" s="109">
        <f t="shared" si="22"/>
        <v>1921280</v>
      </c>
      <c r="V126" s="110">
        <f t="shared" si="23"/>
        <v>-1921280</v>
      </c>
      <c r="W126" s="97">
        <f t="shared" si="24"/>
        <v>0.18000000000000002</v>
      </c>
      <c r="X126" s="77"/>
      <c r="Y126" s="77"/>
    </row>
    <row r="127" spans="1:25" s="4" customFormat="1" ht="15" customHeight="1">
      <c r="A127" s="43" t="s">
        <v>81</v>
      </c>
      <c r="B127" s="16" t="s">
        <v>41</v>
      </c>
      <c r="C127" s="18" t="s">
        <v>201</v>
      </c>
      <c r="D127" s="19"/>
      <c r="E127" s="25">
        <v>0.1</v>
      </c>
      <c r="F127" s="20">
        <f>+E127*$D$114</f>
        <v>9606400</v>
      </c>
      <c r="G127" s="25">
        <v>0</v>
      </c>
      <c r="H127" s="35"/>
      <c r="I127" s="25">
        <v>0</v>
      </c>
      <c r="J127" s="35"/>
      <c r="K127" s="75">
        <v>0</v>
      </c>
      <c r="L127" s="35">
        <f>+K127*$F127</f>
        <v>0</v>
      </c>
      <c r="M127" s="34">
        <v>0</v>
      </c>
      <c r="N127" s="128">
        <f t="shared" si="19"/>
        <v>0</v>
      </c>
      <c r="O127" s="25">
        <v>0.8</v>
      </c>
      <c r="P127" s="35">
        <f>+O127*F127</f>
        <v>7685120</v>
      </c>
      <c r="Q127" s="34"/>
      <c r="R127" s="128">
        <f t="shared" si="20"/>
        <v>0</v>
      </c>
      <c r="S127" s="89">
        <v>0.8</v>
      </c>
      <c r="T127" s="108">
        <f t="shared" si="21"/>
        <v>0.8</v>
      </c>
      <c r="U127" s="109">
        <f t="shared" si="22"/>
        <v>7685120</v>
      </c>
      <c r="V127" s="110">
        <f t="shared" si="23"/>
        <v>1921280</v>
      </c>
      <c r="W127" s="97">
        <f t="shared" si="24"/>
        <v>0</v>
      </c>
      <c r="X127" s="77"/>
      <c r="Y127" s="77"/>
    </row>
    <row r="128" spans="1:25" s="4" customFormat="1" ht="15" customHeight="1">
      <c r="A128" s="43" t="s">
        <v>81</v>
      </c>
      <c r="B128" s="16" t="s">
        <v>43</v>
      </c>
      <c r="C128" s="18" t="s">
        <v>202</v>
      </c>
      <c r="D128" s="19"/>
      <c r="E128" s="25"/>
      <c r="F128" s="20"/>
      <c r="G128" s="25">
        <v>0</v>
      </c>
      <c r="H128" s="35"/>
      <c r="I128" s="25">
        <v>0</v>
      </c>
      <c r="J128" s="35"/>
      <c r="K128" s="75">
        <v>0</v>
      </c>
      <c r="L128" s="35"/>
      <c r="M128" s="34">
        <v>0</v>
      </c>
      <c r="N128" s="128">
        <f t="shared" si="19"/>
        <v>0</v>
      </c>
      <c r="O128" s="25">
        <v>0.2</v>
      </c>
      <c r="P128" s="35">
        <f>+O128*F127</f>
        <v>1921280</v>
      </c>
      <c r="Q128" s="34"/>
      <c r="R128" s="128">
        <f t="shared" si="20"/>
        <v>0</v>
      </c>
      <c r="S128" s="89">
        <v>0.2</v>
      </c>
      <c r="T128" s="108">
        <f t="shared" si="21"/>
        <v>0.2</v>
      </c>
      <c r="U128" s="109">
        <f t="shared" si="22"/>
        <v>1921280</v>
      </c>
      <c r="V128" s="110">
        <f t="shared" si="23"/>
        <v>-1921280</v>
      </c>
      <c r="W128" s="97">
        <f t="shared" si="24"/>
        <v>0</v>
      </c>
      <c r="X128" s="77"/>
      <c r="Y128" s="77"/>
    </row>
    <row r="129" spans="1:25" s="4" customFormat="1" ht="15" customHeight="1">
      <c r="A129" s="43" t="s">
        <v>81</v>
      </c>
      <c r="B129" s="16" t="s">
        <v>45</v>
      </c>
      <c r="C129" s="18" t="s">
        <v>203</v>
      </c>
      <c r="D129" s="19"/>
      <c r="E129" s="25">
        <v>0.05</v>
      </c>
      <c r="F129" s="20">
        <f>+E129*$D$114</f>
        <v>4803200</v>
      </c>
      <c r="G129" s="25">
        <v>0</v>
      </c>
      <c r="H129" s="35"/>
      <c r="I129" s="25">
        <v>0</v>
      </c>
      <c r="J129" s="35"/>
      <c r="K129" s="75">
        <v>0</v>
      </c>
      <c r="L129" s="35">
        <f>+K129*$F129</f>
        <v>0</v>
      </c>
      <c r="M129" s="34">
        <v>0</v>
      </c>
      <c r="N129" s="128">
        <f t="shared" si="19"/>
        <v>0</v>
      </c>
      <c r="O129" s="25">
        <v>0.8</v>
      </c>
      <c r="P129" s="35">
        <f>+O129*F129</f>
        <v>3842560</v>
      </c>
      <c r="Q129" s="34"/>
      <c r="R129" s="128">
        <f t="shared" si="20"/>
        <v>0</v>
      </c>
      <c r="S129" s="89">
        <v>0.8</v>
      </c>
      <c r="T129" s="108">
        <f t="shared" si="21"/>
        <v>0.8</v>
      </c>
      <c r="U129" s="109">
        <f t="shared" si="22"/>
        <v>3842560</v>
      </c>
      <c r="V129" s="110">
        <f t="shared" si="23"/>
        <v>960640</v>
      </c>
      <c r="W129" s="97">
        <f t="shared" si="24"/>
        <v>0</v>
      </c>
      <c r="X129" s="77"/>
      <c r="Y129" s="77"/>
    </row>
    <row r="130" spans="1:25" s="4" customFormat="1" ht="15" customHeight="1">
      <c r="A130" s="43" t="s">
        <v>81</v>
      </c>
      <c r="B130" s="16" t="s">
        <v>47</v>
      </c>
      <c r="C130" s="18" t="s">
        <v>204</v>
      </c>
      <c r="D130" s="19"/>
      <c r="E130" s="25"/>
      <c r="F130" s="20"/>
      <c r="G130" s="25">
        <v>0</v>
      </c>
      <c r="H130" s="35"/>
      <c r="I130" s="25">
        <v>0</v>
      </c>
      <c r="J130" s="35"/>
      <c r="K130" s="75">
        <v>0</v>
      </c>
      <c r="L130" s="35"/>
      <c r="M130" s="34">
        <v>0</v>
      </c>
      <c r="N130" s="128">
        <f t="shared" si="19"/>
        <v>0</v>
      </c>
      <c r="O130" s="25">
        <v>0.2</v>
      </c>
      <c r="P130" s="35">
        <f>+O130*F129</f>
        <v>960640</v>
      </c>
      <c r="Q130" s="34"/>
      <c r="R130" s="128">
        <f t="shared" si="20"/>
        <v>0</v>
      </c>
      <c r="S130" s="89">
        <v>0.2</v>
      </c>
      <c r="T130" s="108">
        <f t="shared" si="21"/>
        <v>0.2</v>
      </c>
      <c r="U130" s="109">
        <f t="shared" si="22"/>
        <v>960640</v>
      </c>
      <c r="V130" s="110">
        <f t="shared" si="23"/>
        <v>-960640</v>
      </c>
      <c r="W130" s="97">
        <f t="shared" si="24"/>
        <v>0</v>
      </c>
      <c r="X130" s="77"/>
      <c r="Y130" s="77"/>
    </row>
    <row r="131" spans="1:25" s="4" customFormat="1" ht="15" customHeight="1">
      <c r="A131" s="43" t="s">
        <v>81</v>
      </c>
      <c r="B131" s="16" t="s">
        <v>49</v>
      </c>
      <c r="C131" s="18" t="s">
        <v>336</v>
      </c>
      <c r="D131" s="19"/>
      <c r="E131" s="25">
        <v>0.05</v>
      </c>
      <c r="F131" s="20">
        <f>+E131*$D$114</f>
        <v>4803200</v>
      </c>
      <c r="G131" s="25">
        <v>0</v>
      </c>
      <c r="H131" s="35"/>
      <c r="I131" s="25">
        <v>0</v>
      </c>
      <c r="J131" s="35"/>
      <c r="K131" s="75">
        <v>0</v>
      </c>
      <c r="L131" s="35">
        <f>+K131*$F131</f>
        <v>0</v>
      </c>
      <c r="M131" s="34">
        <v>0</v>
      </c>
      <c r="N131" s="128">
        <f t="shared" si="19"/>
        <v>0</v>
      </c>
      <c r="O131" s="25">
        <v>0.8</v>
      </c>
      <c r="P131" s="35">
        <f>+O131*F131</f>
        <v>3842560</v>
      </c>
      <c r="Q131" s="34"/>
      <c r="R131" s="128">
        <f t="shared" si="20"/>
        <v>0</v>
      </c>
      <c r="S131" s="89">
        <v>0.8</v>
      </c>
      <c r="T131" s="108">
        <f t="shared" si="21"/>
        <v>0.8</v>
      </c>
      <c r="U131" s="109">
        <f t="shared" si="22"/>
        <v>3842560</v>
      </c>
      <c r="V131" s="110">
        <f t="shared" si="23"/>
        <v>960640</v>
      </c>
      <c r="W131" s="97">
        <f t="shared" si="24"/>
        <v>0</v>
      </c>
      <c r="X131" s="77"/>
      <c r="Y131" s="77"/>
    </row>
    <row r="132" spans="1:25" s="4" customFormat="1" ht="15" customHeight="1">
      <c r="A132" s="43" t="s">
        <v>81</v>
      </c>
      <c r="B132" s="16" t="s">
        <v>51</v>
      </c>
      <c r="C132" s="18" t="s">
        <v>337</v>
      </c>
      <c r="D132" s="19"/>
      <c r="E132" s="25"/>
      <c r="F132" s="20"/>
      <c r="G132" s="25">
        <v>0</v>
      </c>
      <c r="H132" s="35"/>
      <c r="I132" s="25">
        <v>0</v>
      </c>
      <c r="J132" s="35"/>
      <c r="K132" s="75">
        <v>0</v>
      </c>
      <c r="L132" s="35"/>
      <c r="M132" s="34">
        <v>0</v>
      </c>
      <c r="N132" s="128">
        <f t="shared" si="19"/>
        <v>0</v>
      </c>
      <c r="O132" s="25">
        <v>0.2</v>
      </c>
      <c r="P132" s="35">
        <f>+O132*F131</f>
        <v>960640</v>
      </c>
      <c r="Q132" s="34"/>
      <c r="R132" s="128">
        <f t="shared" si="20"/>
        <v>0</v>
      </c>
      <c r="S132" s="89">
        <v>0.2</v>
      </c>
      <c r="T132" s="108">
        <f t="shared" si="21"/>
        <v>0.2</v>
      </c>
      <c r="U132" s="109">
        <f t="shared" si="22"/>
        <v>960640</v>
      </c>
      <c r="V132" s="110">
        <f t="shared" si="23"/>
        <v>-960640</v>
      </c>
      <c r="W132" s="97">
        <f t="shared" si="24"/>
        <v>0</v>
      </c>
      <c r="X132" s="77"/>
      <c r="Y132" s="77"/>
    </row>
    <row r="133" spans="1:25" s="4" customFormat="1" ht="15" customHeight="1">
      <c r="A133" s="43" t="s">
        <v>81</v>
      </c>
      <c r="B133" s="16" t="s">
        <v>53</v>
      </c>
      <c r="C133" s="18" t="s">
        <v>205</v>
      </c>
      <c r="D133" s="19"/>
      <c r="E133" s="34">
        <v>0.05</v>
      </c>
      <c r="F133" s="20">
        <f>+E133*$D$114</f>
        <v>4803200</v>
      </c>
      <c r="G133" s="25">
        <v>0</v>
      </c>
      <c r="H133" s="35"/>
      <c r="I133" s="25">
        <v>0</v>
      </c>
      <c r="J133" s="35">
        <f>+I133*$F133</f>
        <v>0</v>
      </c>
      <c r="K133" s="75">
        <v>0</v>
      </c>
      <c r="L133" s="35">
        <f>+K133*$F133</f>
        <v>0</v>
      </c>
      <c r="M133" s="34">
        <v>0</v>
      </c>
      <c r="N133" s="128">
        <f t="shared" si="19"/>
        <v>0</v>
      </c>
      <c r="O133" s="25">
        <v>0.8</v>
      </c>
      <c r="P133" s="35">
        <f>+O133*F133</f>
        <v>3842560</v>
      </c>
      <c r="Q133" s="34"/>
      <c r="R133" s="128">
        <f t="shared" si="20"/>
        <v>0</v>
      </c>
      <c r="S133" s="89">
        <v>0.8</v>
      </c>
      <c r="T133" s="108">
        <f t="shared" si="21"/>
        <v>0.8</v>
      </c>
      <c r="U133" s="109">
        <f t="shared" si="22"/>
        <v>3842560</v>
      </c>
      <c r="V133" s="110">
        <f t="shared" si="23"/>
        <v>960640</v>
      </c>
      <c r="W133" s="97">
        <f t="shared" si="24"/>
        <v>0</v>
      </c>
      <c r="X133" s="77"/>
      <c r="Y133" s="77"/>
    </row>
    <row r="134" spans="1:25" s="4" customFormat="1" ht="15" customHeight="1">
      <c r="A134" s="43" t="s">
        <v>81</v>
      </c>
      <c r="B134" s="16" t="s">
        <v>55</v>
      </c>
      <c r="C134" s="18" t="s">
        <v>206</v>
      </c>
      <c r="D134" s="19"/>
      <c r="E134" s="34"/>
      <c r="F134" s="20"/>
      <c r="G134" s="25">
        <v>0</v>
      </c>
      <c r="H134" s="35"/>
      <c r="I134" s="25">
        <v>0</v>
      </c>
      <c r="J134" s="35">
        <f>+I134*$F134</f>
        <v>0</v>
      </c>
      <c r="K134" s="75">
        <v>0</v>
      </c>
      <c r="L134" s="35"/>
      <c r="M134" s="34">
        <v>0</v>
      </c>
      <c r="N134" s="128">
        <f t="shared" si="19"/>
        <v>0</v>
      </c>
      <c r="O134" s="25">
        <v>0.2</v>
      </c>
      <c r="P134" s="35">
        <f>+O134*F133</f>
        <v>960640</v>
      </c>
      <c r="Q134" s="34"/>
      <c r="R134" s="128">
        <f t="shared" si="20"/>
        <v>0</v>
      </c>
      <c r="S134" s="89">
        <v>0.2</v>
      </c>
      <c r="T134" s="108">
        <f t="shared" si="21"/>
        <v>0.2</v>
      </c>
      <c r="U134" s="109">
        <f t="shared" si="22"/>
        <v>960640</v>
      </c>
      <c r="V134" s="110">
        <f t="shared" si="23"/>
        <v>-960640</v>
      </c>
      <c r="W134" s="97">
        <f t="shared" si="24"/>
        <v>0</v>
      </c>
      <c r="X134" s="77"/>
      <c r="Y134" s="77"/>
    </row>
    <row r="135" spans="1:25" s="4" customFormat="1" ht="15" customHeight="1">
      <c r="A135" s="43" t="s">
        <v>81</v>
      </c>
      <c r="B135" s="16" t="s">
        <v>57</v>
      </c>
      <c r="C135" s="18" t="s">
        <v>207</v>
      </c>
      <c r="D135" s="19"/>
      <c r="E135" s="34">
        <v>0.05</v>
      </c>
      <c r="F135" s="20">
        <f>+E135*$D$114</f>
        <v>4803200</v>
      </c>
      <c r="G135" s="25">
        <v>0</v>
      </c>
      <c r="H135" s="35"/>
      <c r="I135" s="25">
        <v>0.8</v>
      </c>
      <c r="J135" s="35">
        <f>+I135*F135</f>
        <v>3842560</v>
      </c>
      <c r="K135" s="75">
        <v>0</v>
      </c>
      <c r="L135" s="35">
        <f>F135*K135</f>
        <v>0</v>
      </c>
      <c r="M135" s="34">
        <v>0</v>
      </c>
      <c r="N135" s="128">
        <f t="shared" ref="N135:N198" si="32">M135*F135</f>
        <v>0</v>
      </c>
      <c r="O135" s="25">
        <v>0</v>
      </c>
      <c r="P135" s="35">
        <f>+O135*F135</f>
        <v>0</v>
      </c>
      <c r="Q135" s="34"/>
      <c r="R135" s="128">
        <f t="shared" ref="R135:R198" si="33">Q135*F135</f>
        <v>0</v>
      </c>
      <c r="S135" s="89">
        <v>0.8</v>
      </c>
      <c r="T135" s="108">
        <f t="shared" ref="T135:T198" si="34">G135+I135+K135+O135</f>
        <v>0.8</v>
      </c>
      <c r="U135" s="109">
        <f t="shared" ref="U135:U198" si="35">H135+J135+L135+P135</f>
        <v>3842560</v>
      </c>
      <c r="V135" s="110">
        <f t="shared" ref="V135:V198" si="36">F135-U135</f>
        <v>960640</v>
      </c>
      <c r="W135" s="97">
        <f t="shared" ref="W135:W198" si="37">G135+I135+M135+Q135</f>
        <v>0.8</v>
      </c>
      <c r="X135" s="77"/>
      <c r="Y135" s="77"/>
    </row>
    <row r="136" spans="1:25" s="4" customFormat="1" ht="15" customHeight="1">
      <c r="A136" s="43" t="s">
        <v>81</v>
      </c>
      <c r="B136" s="16" t="s">
        <v>59</v>
      </c>
      <c r="C136" s="18" t="s">
        <v>208</v>
      </c>
      <c r="D136" s="19"/>
      <c r="E136" s="34"/>
      <c r="F136" s="20"/>
      <c r="G136" s="25">
        <v>0</v>
      </c>
      <c r="H136" s="35"/>
      <c r="I136" s="25">
        <v>0.1</v>
      </c>
      <c r="J136" s="35">
        <f>+I136*$F135</f>
        <v>480320</v>
      </c>
      <c r="K136" s="75">
        <v>0</v>
      </c>
      <c r="L136" s="35">
        <f>F135*K136</f>
        <v>0</v>
      </c>
      <c r="M136" s="34">
        <v>0</v>
      </c>
      <c r="N136" s="128">
        <f t="shared" si="32"/>
        <v>0</v>
      </c>
      <c r="O136" s="25">
        <v>0.1</v>
      </c>
      <c r="P136" s="35">
        <f>+O136*F135</f>
        <v>480320</v>
      </c>
      <c r="Q136" s="34"/>
      <c r="R136" s="128">
        <f t="shared" si="33"/>
        <v>0</v>
      </c>
      <c r="S136" s="89">
        <v>0.2</v>
      </c>
      <c r="T136" s="108">
        <f t="shared" si="34"/>
        <v>0.2</v>
      </c>
      <c r="U136" s="109">
        <f t="shared" si="35"/>
        <v>960640</v>
      </c>
      <c r="V136" s="110">
        <f t="shared" si="36"/>
        <v>-960640</v>
      </c>
      <c r="W136" s="97">
        <f t="shared" si="37"/>
        <v>0.1</v>
      </c>
      <c r="X136" s="77"/>
      <c r="Y136" s="77"/>
    </row>
    <row r="137" spans="1:25" s="4" customFormat="1" ht="15" customHeight="1">
      <c r="A137" s="43" t="s">
        <v>81</v>
      </c>
      <c r="B137" s="16" t="s">
        <v>61</v>
      </c>
      <c r="C137" s="18" t="s">
        <v>209</v>
      </c>
      <c r="D137" s="19"/>
      <c r="E137" s="34">
        <v>0.05</v>
      </c>
      <c r="F137" s="20">
        <f>+E137*$D$114</f>
        <v>4803200</v>
      </c>
      <c r="G137" s="25">
        <v>0.8</v>
      </c>
      <c r="H137" s="35">
        <f>G137*F137</f>
        <v>3842560</v>
      </c>
      <c r="I137" s="25">
        <v>0</v>
      </c>
      <c r="J137" s="35"/>
      <c r="K137" s="75">
        <v>0</v>
      </c>
      <c r="L137" s="35">
        <f>F137*K137</f>
        <v>0</v>
      </c>
      <c r="M137" s="34">
        <v>0</v>
      </c>
      <c r="N137" s="128">
        <f t="shared" si="32"/>
        <v>0</v>
      </c>
      <c r="O137" s="25">
        <v>0</v>
      </c>
      <c r="P137" s="35">
        <f>+O137*F137</f>
        <v>0</v>
      </c>
      <c r="Q137" s="34"/>
      <c r="R137" s="128">
        <f t="shared" si="33"/>
        <v>0</v>
      </c>
      <c r="S137" s="89">
        <v>0.8</v>
      </c>
      <c r="T137" s="108">
        <f t="shared" si="34"/>
        <v>0.8</v>
      </c>
      <c r="U137" s="109">
        <f t="shared" si="35"/>
        <v>3842560</v>
      </c>
      <c r="V137" s="110">
        <f t="shared" si="36"/>
        <v>960640</v>
      </c>
      <c r="W137" s="97">
        <f t="shared" si="37"/>
        <v>0.8</v>
      </c>
      <c r="X137" s="77"/>
      <c r="Y137" s="77"/>
    </row>
    <row r="138" spans="1:25" s="4" customFormat="1" ht="15" customHeight="1">
      <c r="A138" s="43" t="s">
        <v>81</v>
      </c>
      <c r="B138" s="16" t="s">
        <v>63</v>
      </c>
      <c r="C138" s="18" t="s">
        <v>210</v>
      </c>
      <c r="D138" s="19"/>
      <c r="E138" s="34"/>
      <c r="F138" s="20"/>
      <c r="G138" s="25">
        <v>0</v>
      </c>
      <c r="H138" s="35"/>
      <c r="I138" s="25">
        <v>0.08</v>
      </c>
      <c r="J138" s="35">
        <f>+I138*$F137</f>
        <v>384256</v>
      </c>
      <c r="K138" s="75">
        <v>0</v>
      </c>
      <c r="L138" s="35">
        <f>F137*K138</f>
        <v>0</v>
      </c>
      <c r="M138" s="34">
        <v>0</v>
      </c>
      <c r="N138" s="128">
        <f t="shared" si="32"/>
        <v>0</v>
      </c>
      <c r="O138" s="25">
        <v>0.12000000000000001</v>
      </c>
      <c r="P138" s="35">
        <f>+O138*F137</f>
        <v>576384</v>
      </c>
      <c r="Q138" s="34"/>
      <c r="R138" s="128">
        <f t="shared" si="33"/>
        <v>0</v>
      </c>
      <c r="S138" s="89">
        <v>0.2</v>
      </c>
      <c r="T138" s="108">
        <f t="shared" si="34"/>
        <v>0.2</v>
      </c>
      <c r="U138" s="109">
        <f t="shared" si="35"/>
        <v>960640</v>
      </c>
      <c r="V138" s="110">
        <f t="shared" si="36"/>
        <v>-960640</v>
      </c>
      <c r="W138" s="97">
        <f t="shared" si="37"/>
        <v>0.08</v>
      </c>
      <c r="X138" s="77"/>
      <c r="Y138" s="77"/>
    </row>
    <row r="139" spans="1:25" s="4" customFormat="1" ht="15" customHeight="1">
      <c r="A139" s="43" t="s">
        <v>81</v>
      </c>
      <c r="B139" s="16" t="s">
        <v>65</v>
      </c>
      <c r="C139" s="18" t="s">
        <v>211</v>
      </c>
      <c r="D139" s="19"/>
      <c r="E139" s="34">
        <v>0.05</v>
      </c>
      <c r="F139" s="20">
        <f>+E139*$D$114</f>
        <v>4803200</v>
      </c>
      <c r="G139" s="25">
        <v>0</v>
      </c>
      <c r="H139" s="35"/>
      <c r="I139" s="25">
        <v>0.72</v>
      </c>
      <c r="J139" s="35">
        <f>+I139*F139</f>
        <v>3458304</v>
      </c>
      <c r="K139" s="75">
        <v>0</v>
      </c>
      <c r="L139" s="35">
        <f>F139*K139</f>
        <v>0</v>
      </c>
      <c r="M139" s="34">
        <v>0</v>
      </c>
      <c r="N139" s="128">
        <f t="shared" si="32"/>
        <v>0</v>
      </c>
      <c r="O139" s="25">
        <v>8.0000000000000071E-2</v>
      </c>
      <c r="P139" s="35">
        <f>+O139*F139</f>
        <v>384256.00000000035</v>
      </c>
      <c r="Q139" s="34"/>
      <c r="R139" s="128">
        <f t="shared" si="33"/>
        <v>0</v>
      </c>
      <c r="S139" s="89">
        <v>0.8</v>
      </c>
      <c r="T139" s="108">
        <f t="shared" si="34"/>
        <v>0.8</v>
      </c>
      <c r="U139" s="109">
        <f t="shared" si="35"/>
        <v>3842560.0000000005</v>
      </c>
      <c r="V139" s="110">
        <f t="shared" si="36"/>
        <v>960639.99999999953</v>
      </c>
      <c r="W139" s="97">
        <f t="shared" si="37"/>
        <v>0.72</v>
      </c>
      <c r="X139" s="77"/>
      <c r="Y139" s="77"/>
    </row>
    <row r="140" spans="1:25" s="4" customFormat="1" ht="15" customHeight="1">
      <c r="A140" s="43" t="s">
        <v>81</v>
      </c>
      <c r="B140" s="16" t="s">
        <v>67</v>
      </c>
      <c r="C140" s="18" t="s">
        <v>212</v>
      </c>
      <c r="D140" s="19"/>
      <c r="E140" s="34"/>
      <c r="F140" s="20"/>
      <c r="G140" s="25">
        <v>0</v>
      </c>
      <c r="H140" s="35"/>
      <c r="I140" s="25">
        <v>0.18</v>
      </c>
      <c r="J140" s="35">
        <f>+I140*$F139</f>
        <v>864576</v>
      </c>
      <c r="K140" s="75">
        <v>0</v>
      </c>
      <c r="L140" s="35">
        <f>F139*K140</f>
        <v>0</v>
      </c>
      <c r="M140" s="34">
        <v>0</v>
      </c>
      <c r="N140" s="128">
        <f t="shared" si="32"/>
        <v>0</v>
      </c>
      <c r="O140" s="25">
        <v>2.0000000000000018E-2</v>
      </c>
      <c r="P140" s="35">
        <f>+O140*F139</f>
        <v>96064.000000000087</v>
      </c>
      <c r="Q140" s="34"/>
      <c r="R140" s="128">
        <f t="shared" si="33"/>
        <v>0</v>
      </c>
      <c r="S140" s="89">
        <v>0.2</v>
      </c>
      <c r="T140" s="108">
        <f t="shared" si="34"/>
        <v>0.2</v>
      </c>
      <c r="U140" s="109">
        <f t="shared" si="35"/>
        <v>960640.00000000012</v>
      </c>
      <c r="V140" s="110">
        <f t="shared" si="36"/>
        <v>-960640.00000000012</v>
      </c>
      <c r="W140" s="97">
        <f t="shared" si="37"/>
        <v>0.18</v>
      </c>
      <c r="X140" s="77"/>
      <c r="Y140" s="77"/>
    </row>
    <row r="141" spans="1:25" s="4" customFormat="1" ht="15" customHeight="1">
      <c r="A141" s="43" t="s">
        <v>81</v>
      </c>
      <c r="B141" s="16" t="s">
        <v>69</v>
      </c>
      <c r="C141" s="18" t="s">
        <v>213</v>
      </c>
      <c r="D141" s="19"/>
      <c r="E141" s="34">
        <v>0.05</v>
      </c>
      <c r="F141" s="20">
        <f>+E141*$D$114</f>
        <v>4803200</v>
      </c>
      <c r="G141" s="25">
        <v>0.7</v>
      </c>
      <c r="H141" s="35">
        <f>G141*F141</f>
        <v>3362240</v>
      </c>
      <c r="I141" s="25">
        <v>0.10000000000000009</v>
      </c>
      <c r="J141" s="35">
        <f>+I141*F141</f>
        <v>480320.00000000041</v>
      </c>
      <c r="K141" s="75">
        <v>0</v>
      </c>
      <c r="L141" s="35">
        <f>F141*K141</f>
        <v>0</v>
      </c>
      <c r="M141" s="34">
        <v>0</v>
      </c>
      <c r="N141" s="128">
        <f t="shared" si="32"/>
        <v>0</v>
      </c>
      <c r="O141" s="25">
        <v>0.19999999999999996</v>
      </c>
      <c r="P141" s="35">
        <f>+O141*F141</f>
        <v>960639.99999999977</v>
      </c>
      <c r="Q141" s="34"/>
      <c r="R141" s="128">
        <f t="shared" si="33"/>
        <v>0</v>
      </c>
      <c r="S141" s="89">
        <v>1</v>
      </c>
      <c r="T141" s="108">
        <f t="shared" si="34"/>
        <v>1</v>
      </c>
      <c r="U141" s="109">
        <f t="shared" si="35"/>
        <v>4803200</v>
      </c>
      <c r="V141" s="110">
        <f t="shared" si="36"/>
        <v>0</v>
      </c>
      <c r="W141" s="97">
        <f t="shared" si="37"/>
        <v>0.8</v>
      </c>
      <c r="X141" s="77"/>
      <c r="Y141" s="77"/>
    </row>
    <row r="142" spans="1:25" s="4" customFormat="1" ht="15" customHeight="1">
      <c r="A142" s="43" t="s">
        <v>81</v>
      </c>
      <c r="B142" s="16" t="s">
        <v>71</v>
      </c>
      <c r="C142" s="18" t="s">
        <v>214</v>
      </c>
      <c r="D142" s="45"/>
      <c r="E142" s="34">
        <v>0.05</v>
      </c>
      <c r="F142" s="20">
        <f>+E142*$D$114</f>
        <v>4803200</v>
      </c>
      <c r="G142" s="25">
        <v>0</v>
      </c>
      <c r="H142" s="35">
        <f t="shared" ref="H142" si="38">+G142*F142</f>
        <v>0</v>
      </c>
      <c r="I142" s="25">
        <v>0.4</v>
      </c>
      <c r="J142" s="35">
        <f>+I142*$F141</f>
        <v>1921280</v>
      </c>
      <c r="K142" s="75">
        <v>0</v>
      </c>
      <c r="L142" s="35">
        <f t="shared" ref="L142" si="39">+K142*$F142</f>
        <v>0</v>
      </c>
      <c r="M142" s="34">
        <v>0</v>
      </c>
      <c r="N142" s="128">
        <f t="shared" si="32"/>
        <v>0</v>
      </c>
      <c r="O142" s="25">
        <v>0.6</v>
      </c>
      <c r="P142" s="35">
        <f t="shared" ref="P142" si="40">+O142*$F142</f>
        <v>2881920</v>
      </c>
      <c r="Q142" s="34"/>
      <c r="R142" s="128">
        <f t="shared" si="33"/>
        <v>0</v>
      </c>
      <c r="S142" s="89">
        <v>1</v>
      </c>
      <c r="T142" s="108">
        <f t="shared" si="34"/>
        <v>1</v>
      </c>
      <c r="U142" s="109">
        <f t="shared" si="35"/>
        <v>4803200</v>
      </c>
      <c r="V142" s="110">
        <f t="shared" si="36"/>
        <v>0</v>
      </c>
      <c r="W142" s="97">
        <f t="shared" si="37"/>
        <v>0.4</v>
      </c>
      <c r="X142" s="77"/>
      <c r="Y142" s="77"/>
    </row>
    <row r="143" spans="1:25" ht="21.95" customHeight="1">
      <c r="B143" s="49" t="s">
        <v>215</v>
      </c>
      <c r="C143" s="31" t="s">
        <v>216</v>
      </c>
      <c r="D143" s="32">
        <f>+D3*0.03+6244160</f>
        <v>35063360</v>
      </c>
      <c r="E143" s="32"/>
      <c r="F143" s="33"/>
      <c r="G143" s="66"/>
      <c r="H143" s="33"/>
      <c r="I143" s="66"/>
      <c r="J143" s="33"/>
      <c r="K143" s="116">
        <v>0</v>
      </c>
      <c r="L143" s="33"/>
      <c r="M143" s="123">
        <v>0</v>
      </c>
      <c r="N143" s="131">
        <f t="shared" si="32"/>
        <v>0</v>
      </c>
      <c r="O143" s="33">
        <v>0</v>
      </c>
      <c r="P143" s="33"/>
      <c r="Q143" s="123"/>
      <c r="R143" s="131">
        <f t="shared" si="33"/>
        <v>0</v>
      </c>
      <c r="S143" s="88"/>
      <c r="T143" s="77">
        <f t="shared" si="34"/>
        <v>0</v>
      </c>
      <c r="U143" s="73">
        <f t="shared" si="35"/>
        <v>0</v>
      </c>
      <c r="V143" s="106">
        <f t="shared" si="36"/>
        <v>0</v>
      </c>
      <c r="W143" s="97">
        <f t="shared" si="37"/>
        <v>0</v>
      </c>
      <c r="X143" s="77"/>
      <c r="Y143" s="77"/>
    </row>
    <row r="144" spans="1:25" ht="21.95" customHeight="1">
      <c r="B144" s="49" t="s">
        <v>217</v>
      </c>
      <c r="C144" s="31" t="s">
        <v>218</v>
      </c>
      <c r="D144" s="32"/>
      <c r="E144" s="32"/>
      <c r="F144" s="33"/>
      <c r="G144" s="66"/>
      <c r="H144" s="33"/>
      <c r="I144" s="66"/>
      <c r="J144" s="33"/>
      <c r="K144" s="116">
        <v>0</v>
      </c>
      <c r="L144" s="33"/>
      <c r="M144" s="123">
        <v>0</v>
      </c>
      <c r="N144" s="131">
        <f t="shared" si="32"/>
        <v>0</v>
      </c>
      <c r="O144" s="33">
        <v>0</v>
      </c>
      <c r="P144" s="33"/>
      <c r="Q144" s="123"/>
      <c r="R144" s="131">
        <f t="shared" si="33"/>
        <v>0</v>
      </c>
      <c r="S144" s="88"/>
      <c r="T144" s="77">
        <f t="shared" si="34"/>
        <v>0</v>
      </c>
      <c r="U144" s="73">
        <f t="shared" si="35"/>
        <v>0</v>
      </c>
      <c r="V144" s="106">
        <f t="shared" si="36"/>
        <v>0</v>
      </c>
      <c r="W144" s="97">
        <f t="shared" si="37"/>
        <v>0</v>
      </c>
      <c r="X144" s="77"/>
      <c r="Y144" s="77"/>
    </row>
    <row r="145" spans="1:25" s="4" customFormat="1" ht="15" customHeight="1">
      <c r="A145" s="43" t="s">
        <v>18</v>
      </c>
      <c r="B145" s="16" t="s">
        <v>10</v>
      </c>
      <c r="C145" s="18" t="s">
        <v>219</v>
      </c>
      <c r="D145" s="19"/>
      <c r="E145" s="34">
        <v>0.05</v>
      </c>
      <c r="F145" s="20">
        <f t="shared" ref="F145:F154" si="41">+E145*$D$143</f>
        <v>1753168</v>
      </c>
      <c r="G145" s="25">
        <v>0</v>
      </c>
      <c r="H145" s="35">
        <f t="shared" ref="H145:H154" si="42">+G145*F145</f>
        <v>0</v>
      </c>
      <c r="I145" s="25">
        <v>0</v>
      </c>
      <c r="J145" s="35">
        <f t="shared" ref="J145:J154" si="43">+I145*$F145</f>
        <v>0</v>
      </c>
      <c r="K145" s="75">
        <v>1</v>
      </c>
      <c r="L145" s="35">
        <f>F145*K145</f>
        <v>1753168</v>
      </c>
      <c r="M145" s="34">
        <v>1</v>
      </c>
      <c r="N145" s="128">
        <f t="shared" si="32"/>
        <v>1753168</v>
      </c>
      <c r="O145" s="25">
        <v>0</v>
      </c>
      <c r="P145" s="35"/>
      <c r="Q145" s="34"/>
      <c r="R145" s="128">
        <f t="shared" si="33"/>
        <v>0</v>
      </c>
      <c r="S145" s="89">
        <v>1</v>
      </c>
      <c r="T145" s="108">
        <f t="shared" si="34"/>
        <v>1</v>
      </c>
      <c r="U145" s="109">
        <f t="shared" si="35"/>
        <v>1753168</v>
      </c>
      <c r="V145" s="110">
        <f t="shared" si="36"/>
        <v>0</v>
      </c>
      <c r="W145" s="97">
        <f t="shared" si="37"/>
        <v>1</v>
      </c>
      <c r="X145" s="77"/>
      <c r="Y145" s="77"/>
    </row>
    <row r="146" spans="1:25" s="4" customFormat="1" ht="15" customHeight="1">
      <c r="A146" s="43" t="s">
        <v>18</v>
      </c>
      <c r="B146" s="16" t="s">
        <v>12</v>
      </c>
      <c r="C146" s="18" t="s">
        <v>220</v>
      </c>
      <c r="D146" s="45"/>
      <c r="E146" s="34">
        <v>0.1</v>
      </c>
      <c r="F146" s="20">
        <f t="shared" si="41"/>
        <v>3506336</v>
      </c>
      <c r="G146" s="25">
        <v>0</v>
      </c>
      <c r="H146" s="35">
        <f t="shared" si="42"/>
        <v>0</v>
      </c>
      <c r="I146" s="25">
        <v>0</v>
      </c>
      <c r="J146" s="35">
        <f t="shared" si="43"/>
        <v>0</v>
      </c>
      <c r="K146" s="75">
        <v>1</v>
      </c>
      <c r="L146" s="35">
        <f>F146*K146</f>
        <v>3506336</v>
      </c>
      <c r="M146" s="34">
        <v>1</v>
      </c>
      <c r="N146" s="128">
        <f t="shared" si="32"/>
        <v>3506336</v>
      </c>
      <c r="O146" s="25">
        <v>0</v>
      </c>
      <c r="P146" s="35"/>
      <c r="Q146" s="34"/>
      <c r="R146" s="128">
        <f t="shared" si="33"/>
        <v>0</v>
      </c>
      <c r="S146" s="89">
        <v>1</v>
      </c>
      <c r="T146" s="108">
        <f t="shared" si="34"/>
        <v>1</v>
      </c>
      <c r="U146" s="109">
        <f t="shared" si="35"/>
        <v>3506336</v>
      </c>
      <c r="V146" s="110">
        <f t="shared" si="36"/>
        <v>0</v>
      </c>
      <c r="W146" s="97">
        <f t="shared" si="37"/>
        <v>1</v>
      </c>
      <c r="X146" s="77"/>
      <c r="Y146" s="77"/>
    </row>
    <row r="147" spans="1:25" s="4" customFormat="1" ht="15" customHeight="1">
      <c r="A147" s="43" t="s">
        <v>18</v>
      </c>
      <c r="B147" s="16" t="s">
        <v>21</v>
      </c>
      <c r="C147" s="18" t="s">
        <v>221</v>
      </c>
      <c r="D147" s="19"/>
      <c r="E147" s="34">
        <v>0.15</v>
      </c>
      <c r="F147" s="20">
        <f t="shared" si="41"/>
        <v>5259504</v>
      </c>
      <c r="G147" s="25">
        <v>0</v>
      </c>
      <c r="H147" s="35">
        <f t="shared" si="42"/>
        <v>0</v>
      </c>
      <c r="I147" s="25">
        <v>0</v>
      </c>
      <c r="J147" s="35">
        <f t="shared" si="43"/>
        <v>0</v>
      </c>
      <c r="K147" s="75">
        <v>1</v>
      </c>
      <c r="L147" s="35">
        <f>F147*K147</f>
        <v>5259504</v>
      </c>
      <c r="M147" s="34">
        <v>1</v>
      </c>
      <c r="N147" s="128">
        <f t="shared" si="32"/>
        <v>5259504</v>
      </c>
      <c r="O147" s="25">
        <v>0</v>
      </c>
      <c r="P147" s="35">
        <f t="shared" ref="P147:P154" si="44">+O147*$F147</f>
        <v>0</v>
      </c>
      <c r="Q147" s="34"/>
      <c r="R147" s="128">
        <f t="shared" si="33"/>
        <v>0</v>
      </c>
      <c r="S147" s="89">
        <v>1</v>
      </c>
      <c r="T147" s="108">
        <f t="shared" si="34"/>
        <v>1</v>
      </c>
      <c r="U147" s="109">
        <f t="shared" si="35"/>
        <v>5259504</v>
      </c>
      <c r="V147" s="110">
        <f t="shared" si="36"/>
        <v>0</v>
      </c>
      <c r="W147" s="97">
        <f t="shared" si="37"/>
        <v>1</v>
      </c>
      <c r="X147" s="77"/>
      <c r="Y147" s="77"/>
    </row>
    <row r="148" spans="1:25" s="4" customFormat="1" ht="15" customHeight="1">
      <c r="A148" s="43" t="s">
        <v>18</v>
      </c>
      <c r="B148" s="16" t="s">
        <v>23</v>
      </c>
      <c r="C148" s="18" t="s">
        <v>223</v>
      </c>
      <c r="D148" s="19"/>
      <c r="E148" s="34">
        <v>0.15</v>
      </c>
      <c r="F148" s="20">
        <f t="shared" si="41"/>
        <v>5259504</v>
      </c>
      <c r="G148" s="25">
        <v>0</v>
      </c>
      <c r="H148" s="35">
        <f t="shared" si="42"/>
        <v>0</v>
      </c>
      <c r="I148" s="25">
        <v>0</v>
      </c>
      <c r="J148" s="35">
        <f t="shared" si="43"/>
        <v>0</v>
      </c>
      <c r="K148" s="75">
        <v>1</v>
      </c>
      <c r="L148" s="35">
        <f>+K148*F148</f>
        <v>5259504</v>
      </c>
      <c r="M148" s="34">
        <v>0.5</v>
      </c>
      <c r="N148" s="128">
        <f t="shared" si="32"/>
        <v>2629752</v>
      </c>
      <c r="O148" s="25">
        <v>0</v>
      </c>
      <c r="P148" s="35">
        <f t="shared" si="44"/>
        <v>0</v>
      </c>
      <c r="Q148" s="34"/>
      <c r="R148" s="128">
        <f t="shared" si="33"/>
        <v>0</v>
      </c>
      <c r="S148" s="89">
        <v>1</v>
      </c>
      <c r="T148" s="108">
        <f t="shared" si="34"/>
        <v>1</v>
      </c>
      <c r="U148" s="109">
        <f t="shared" si="35"/>
        <v>5259504</v>
      </c>
      <c r="V148" s="110">
        <f t="shared" si="36"/>
        <v>0</v>
      </c>
      <c r="W148" s="97">
        <f t="shared" si="37"/>
        <v>0.5</v>
      </c>
      <c r="X148" s="77"/>
      <c r="Y148" s="77"/>
    </row>
    <row r="149" spans="1:25" s="4" customFormat="1" ht="15" customHeight="1">
      <c r="A149" s="43" t="s">
        <v>18</v>
      </c>
      <c r="B149" s="16" t="s">
        <v>25</v>
      </c>
      <c r="C149" s="18" t="s">
        <v>224</v>
      </c>
      <c r="D149" s="19"/>
      <c r="E149" s="34">
        <v>0.15</v>
      </c>
      <c r="F149" s="20">
        <f t="shared" si="41"/>
        <v>5259504</v>
      </c>
      <c r="G149" s="25">
        <v>0</v>
      </c>
      <c r="H149" s="35">
        <f t="shared" si="42"/>
        <v>0</v>
      </c>
      <c r="I149" s="25">
        <v>0</v>
      </c>
      <c r="J149" s="35">
        <f t="shared" si="43"/>
        <v>0</v>
      </c>
      <c r="K149" s="75">
        <v>0.5</v>
      </c>
      <c r="L149" s="35">
        <f>+K149*F149</f>
        <v>2629752</v>
      </c>
      <c r="M149" s="34">
        <v>0</v>
      </c>
      <c r="N149" s="128">
        <f t="shared" si="32"/>
        <v>0</v>
      </c>
      <c r="O149" s="25">
        <v>0.5</v>
      </c>
      <c r="P149" s="35">
        <f t="shared" si="44"/>
        <v>2629752</v>
      </c>
      <c r="Q149" s="34"/>
      <c r="R149" s="128">
        <f t="shared" si="33"/>
        <v>0</v>
      </c>
      <c r="S149" s="89">
        <v>1</v>
      </c>
      <c r="T149" s="108">
        <f t="shared" si="34"/>
        <v>1</v>
      </c>
      <c r="U149" s="109">
        <f t="shared" si="35"/>
        <v>5259504</v>
      </c>
      <c r="V149" s="110">
        <f t="shared" si="36"/>
        <v>0</v>
      </c>
      <c r="W149" s="97">
        <f t="shared" si="37"/>
        <v>0</v>
      </c>
      <c r="X149" s="77"/>
      <c r="Y149" s="77"/>
    </row>
    <row r="150" spans="1:25" s="4" customFormat="1" ht="15" customHeight="1">
      <c r="A150" s="43" t="s">
        <v>18</v>
      </c>
      <c r="B150" s="16" t="s">
        <v>27</v>
      </c>
      <c r="C150" s="18" t="s">
        <v>338</v>
      </c>
      <c r="D150" s="19"/>
      <c r="E150" s="34">
        <v>0.05</v>
      </c>
      <c r="F150" s="20">
        <f t="shared" si="41"/>
        <v>1753168</v>
      </c>
      <c r="G150" s="25">
        <v>0</v>
      </c>
      <c r="H150" s="35">
        <f t="shared" si="42"/>
        <v>0</v>
      </c>
      <c r="I150" s="25">
        <v>0</v>
      </c>
      <c r="J150" s="35">
        <f t="shared" si="43"/>
        <v>0</v>
      </c>
      <c r="K150" s="75">
        <v>0</v>
      </c>
      <c r="L150" s="35">
        <f t="shared" ref="L150:L154" si="45">+K150*$F150</f>
        <v>0</v>
      </c>
      <c r="M150" s="34">
        <v>0</v>
      </c>
      <c r="N150" s="128">
        <f t="shared" si="32"/>
        <v>0</v>
      </c>
      <c r="O150" s="25">
        <v>1</v>
      </c>
      <c r="P150" s="35">
        <f t="shared" si="44"/>
        <v>1753168</v>
      </c>
      <c r="Q150" s="34"/>
      <c r="R150" s="128">
        <f t="shared" si="33"/>
        <v>0</v>
      </c>
      <c r="S150" s="89">
        <v>1</v>
      </c>
      <c r="T150" s="108">
        <f t="shared" si="34"/>
        <v>1</v>
      </c>
      <c r="U150" s="109">
        <f t="shared" si="35"/>
        <v>1753168</v>
      </c>
      <c r="V150" s="110">
        <f t="shared" si="36"/>
        <v>0</v>
      </c>
      <c r="W150" s="97">
        <f t="shared" si="37"/>
        <v>0</v>
      </c>
      <c r="X150" s="77"/>
      <c r="Y150" s="77"/>
    </row>
    <row r="151" spans="1:25" s="4" customFormat="1" ht="15" customHeight="1">
      <c r="A151" s="43" t="s">
        <v>18</v>
      </c>
      <c r="B151" s="16" t="s">
        <v>29</v>
      </c>
      <c r="C151" s="18" t="s">
        <v>222</v>
      </c>
      <c r="D151" s="19"/>
      <c r="E151" s="34">
        <v>0.15</v>
      </c>
      <c r="F151" s="20">
        <f>+E151*$D$143</f>
        <v>5259504</v>
      </c>
      <c r="G151" s="25">
        <v>0</v>
      </c>
      <c r="H151" s="35">
        <f>+G151*F151</f>
        <v>0</v>
      </c>
      <c r="I151" s="25">
        <v>0</v>
      </c>
      <c r="J151" s="35">
        <f>+I151*$F151</f>
        <v>0</v>
      </c>
      <c r="K151" s="75">
        <v>0</v>
      </c>
      <c r="L151" s="35">
        <f>F151*K151</f>
        <v>0</v>
      </c>
      <c r="M151" s="34">
        <v>0</v>
      </c>
      <c r="N151" s="128">
        <f t="shared" si="32"/>
        <v>0</v>
      </c>
      <c r="O151" s="25">
        <v>1</v>
      </c>
      <c r="P151" s="35">
        <f>+O151*$F151</f>
        <v>5259504</v>
      </c>
      <c r="Q151" s="34"/>
      <c r="R151" s="128">
        <f t="shared" si="33"/>
        <v>0</v>
      </c>
      <c r="S151" s="89">
        <v>1</v>
      </c>
      <c r="T151" s="108">
        <f t="shared" si="34"/>
        <v>1</v>
      </c>
      <c r="U151" s="109">
        <f t="shared" si="35"/>
        <v>5259504</v>
      </c>
      <c r="V151" s="110">
        <f t="shared" si="36"/>
        <v>0</v>
      </c>
      <c r="W151" s="97">
        <f t="shared" si="37"/>
        <v>0</v>
      </c>
      <c r="X151" s="77"/>
      <c r="Y151" s="77"/>
    </row>
    <row r="152" spans="1:25" s="4" customFormat="1" ht="15" customHeight="1">
      <c r="A152" s="43" t="s">
        <v>18</v>
      </c>
      <c r="B152" s="16" t="s">
        <v>31</v>
      </c>
      <c r="C152" s="18" t="s">
        <v>226</v>
      </c>
      <c r="D152" s="19"/>
      <c r="E152" s="34">
        <v>0.05</v>
      </c>
      <c r="F152" s="20">
        <f t="shared" si="41"/>
        <v>1753168</v>
      </c>
      <c r="G152" s="25">
        <v>0</v>
      </c>
      <c r="H152" s="35">
        <f t="shared" si="42"/>
        <v>0</v>
      </c>
      <c r="I152" s="25">
        <v>0</v>
      </c>
      <c r="J152" s="35">
        <f t="shared" si="43"/>
        <v>0</v>
      </c>
      <c r="K152" s="75">
        <v>0</v>
      </c>
      <c r="L152" s="35">
        <f t="shared" si="45"/>
        <v>0</v>
      </c>
      <c r="M152" s="34">
        <v>0</v>
      </c>
      <c r="N152" s="128">
        <f t="shared" si="32"/>
        <v>0</v>
      </c>
      <c r="O152" s="25">
        <v>1</v>
      </c>
      <c r="P152" s="35">
        <f t="shared" si="44"/>
        <v>1753168</v>
      </c>
      <c r="Q152" s="34"/>
      <c r="R152" s="128">
        <f t="shared" si="33"/>
        <v>0</v>
      </c>
      <c r="S152" s="89">
        <v>1</v>
      </c>
      <c r="T152" s="108">
        <f t="shared" si="34"/>
        <v>1</v>
      </c>
      <c r="U152" s="109">
        <f t="shared" si="35"/>
        <v>1753168</v>
      </c>
      <c r="V152" s="110">
        <f t="shared" si="36"/>
        <v>0</v>
      </c>
      <c r="W152" s="97">
        <f t="shared" si="37"/>
        <v>0</v>
      </c>
      <c r="X152" s="77"/>
      <c r="Y152" s="77"/>
    </row>
    <row r="153" spans="1:25" s="4" customFormat="1" ht="15" customHeight="1">
      <c r="A153" s="43" t="s">
        <v>18</v>
      </c>
      <c r="B153" s="16" t="s">
        <v>33</v>
      </c>
      <c r="C153" s="18" t="s">
        <v>227</v>
      </c>
      <c r="D153" s="19"/>
      <c r="E153" s="34">
        <v>0.1</v>
      </c>
      <c r="F153" s="20">
        <f t="shared" si="41"/>
        <v>3506336</v>
      </c>
      <c r="G153" s="25">
        <v>0</v>
      </c>
      <c r="H153" s="35">
        <f t="shared" si="42"/>
        <v>0</v>
      </c>
      <c r="I153" s="25">
        <v>0</v>
      </c>
      <c r="J153" s="35">
        <f t="shared" si="43"/>
        <v>0</v>
      </c>
      <c r="K153" s="75">
        <v>0</v>
      </c>
      <c r="L153" s="35">
        <f t="shared" si="45"/>
        <v>0</v>
      </c>
      <c r="M153" s="34">
        <v>0</v>
      </c>
      <c r="N153" s="128">
        <f t="shared" si="32"/>
        <v>0</v>
      </c>
      <c r="O153" s="25">
        <v>1</v>
      </c>
      <c r="P153" s="35">
        <f t="shared" si="44"/>
        <v>3506336</v>
      </c>
      <c r="Q153" s="34"/>
      <c r="R153" s="128">
        <f t="shared" si="33"/>
        <v>0</v>
      </c>
      <c r="S153" s="89">
        <v>1</v>
      </c>
      <c r="T153" s="108">
        <f t="shared" si="34"/>
        <v>1</v>
      </c>
      <c r="U153" s="109">
        <f t="shared" si="35"/>
        <v>3506336</v>
      </c>
      <c r="V153" s="110">
        <f t="shared" si="36"/>
        <v>0</v>
      </c>
      <c r="W153" s="97">
        <f t="shared" si="37"/>
        <v>0</v>
      </c>
      <c r="X153" s="77"/>
      <c r="Y153" s="77"/>
    </row>
    <row r="154" spans="1:25" s="4" customFormat="1" ht="15" customHeight="1">
      <c r="A154" s="43" t="s">
        <v>18</v>
      </c>
      <c r="B154" s="16" t="s">
        <v>35</v>
      </c>
      <c r="C154" s="18" t="s">
        <v>228</v>
      </c>
      <c r="D154" s="19"/>
      <c r="E154" s="25">
        <v>0.05</v>
      </c>
      <c r="F154" s="20">
        <f t="shared" si="41"/>
        <v>1753168</v>
      </c>
      <c r="G154" s="25">
        <v>0</v>
      </c>
      <c r="H154" s="35">
        <f t="shared" si="42"/>
        <v>0</v>
      </c>
      <c r="I154" s="25">
        <v>0</v>
      </c>
      <c r="J154" s="35">
        <f t="shared" si="43"/>
        <v>0</v>
      </c>
      <c r="K154" s="75">
        <v>0</v>
      </c>
      <c r="L154" s="35">
        <f t="shared" si="45"/>
        <v>0</v>
      </c>
      <c r="M154" s="34">
        <v>0</v>
      </c>
      <c r="N154" s="128">
        <f t="shared" si="32"/>
        <v>0</v>
      </c>
      <c r="O154" s="25">
        <v>1</v>
      </c>
      <c r="P154" s="35">
        <f t="shared" si="44"/>
        <v>1753168</v>
      </c>
      <c r="Q154" s="34"/>
      <c r="R154" s="128">
        <f t="shared" si="33"/>
        <v>0</v>
      </c>
      <c r="S154" s="89">
        <v>1</v>
      </c>
      <c r="T154" s="108">
        <f t="shared" si="34"/>
        <v>1</v>
      </c>
      <c r="U154" s="109">
        <f t="shared" si="35"/>
        <v>1753168</v>
      </c>
      <c r="V154" s="110">
        <f t="shared" si="36"/>
        <v>0</v>
      </c>
      <c r="W154" s="97">
        <f t="shared" si="37"/>
        <v>0</v>
      </c>
      <c r="X154" s="77"/>
      <c r="Y154" s="77"/>
    </row>
    <row r="155" spans="1:25" s="4" customFormat="1" ht="15" customHeight="1">
      <c r="A155" s="43"/>
      <c r="B155" s="111" t="s">
        <v>229</v>
      </c>
      <c r="C155" s="46" t="s">
        <v>230</v>
      </c>
      <c r="D155" s="19"/>
      <c r="E155" s="25"/>
      <c r="F155" s="20"/>
      <c r="G155" s="25">
        <v>0</v>
      </c>
      <c r="H155" s="35"/>
      <c r="I155" s="25">
        <v>0</v>
      </c>
      <c r="J155" s="35"/>
      <c r="K155" s="75">
        <v>0</v>
      </c>
      <c r="L155" s="35"/>
      <c r="M155" s="34">
        <v>0</v>
      </c>
      <c r="N155" s="128">
        <f t="shared" si="32"/>
        <v>0</v>
      </c>
      <c r="O155" s="25">
        <v>0</v>
      </c>
      <c r="P155" s="35"/>
      <c r="Q155" s="34"/>
      <c r="R155" s="128">
        <f t="shared" si="33"/>
        <v>0</v>
      </c>
      <c r="S155" s="89"/>
      <c r="T155" s="108">
        <f t="shared" si="34"/>
        <v>0</v>
      </c>
      <c r="U155" s="109">
        <f t="shared" si="35"/>
        <v>0</v>
      </c>
      <c r="V155" s="110">
        <f t="shared" si="36"/>
        <v>0</v>
      </c>
      <c r="W155" s="97">
        <f t="shared" si="37"/>
        <v>0</v>
      </c>
      <c r="X155" s="77"/>
      <c r="Y155" s="77"/>
    </row>
    <row r="156" spans="1:25" s="4" customFormat="1" ht="15" customHeight="1">
      <c r="A156" s="43"/>
      <c r="B156" s="16"/>
      <c r="C156" s="46" t="s">
        <v>231</v>
      </c>
      <c r="D156" s="45">
        <f>+D3*0.03</f>
        <v>28819200</v>
      </c>
      <c r="E156" s="25"/>
      <c r="F156" s="20"/>
      <c r="G156" s="25">
        <v>0</v>
      </c>
      <c r="H156" s="35"/>
      <c r="I156" s="25">
        <v>0</v>
      </c>
      <c r="J156" s="35"/>
      <c r="K156" s="75">
        <v>0</v>
      </c>
      <c r="L156" s="35"/>
      <c r="M156" s="34">
        <v>0</v>
      </c>
      <c r="N156" s="128">
        <f t="shared" si="32"/>
        <v>0</v>
      </c>
      <c r="O156" s="25">
        <v>0</v>
      </c>
      <c r="P156" s="35"/>
      <c r="Q156" s="34"/>
      <c r="R156" s="128">
        <f t="shared" si="33"/>
        <v>0</v>
      </c>
      <c r="S156" s="89"/>
      <c r="T156" s="108">
        <f t="shared" si="34"/>
        <v>0</v>
      </c>
      <c r="U156" s="109">
        <f t="shared" si="35"/>
        <v>0</v>
      </c>
      <c r="V156" s="110">
        <f t="shared" si="36"/>
        <v>0</v>
      </c>
      <c r="W156" s="97">
        <f t="shared" si="37"/>
        <v>0</v>
      </c>
      <c r="X156" s="77"/>
      <c r="Y156" s="77"/>
    </row>
    <row r="157" spans="1:25" s="4" customFormat="1" ht="15" customHeight="1">
      <c r="A157" s="43" t="s">
        <v>81</v>
      </c>
      <c r="B157" s="16"/>
      <c r="C157" s="47" t="s">
        <v>232</v>
      </c>
      <c r="D157" s="45"/>
      <c r="E157" s="25">
        <v>0.8</v>
      </c>
      <c r="F157" s="20">
        <f>+E157*D156</f>
        <v>23055360</v>
      </c>
      <c r="G157" s="25">
        <v>0</v>
      </c>
      <c r="H157" s="35"/>
      <c r="I157" s="25">
        <v>0.36363636363636365</v>
      </c>
      <c r="J157" s="35">
        <f>+I157*F157</f>
        <v>8383767.2727272734</v>
      </c>
      <c r="K157" s="75">
        <v>0.63636363636363635</v>
      </c>
      <c r="L157" s="35">
        <f>+K157*F157</f>
        <v>14671592.727272727</v>
      </c>
      <c r="M157" s="34">
        <v>0.63636363636363635</v>
      </c>
      <c r="N157" s="128">
        <f t="shared" si="32"/>
        <v>14671592.727272727</v>
      </c>
      <c r="O157" s="25">
        <v>0</v>
      </c>
      <c r="P157" s="35">
        <f>+O157*F157</f>
        <v>0</v>
      </c>
      <c r="Q157" s="34"/>
      <c r="R157" s="128">
        <f t="shared" si="33"/>
        <v>0</v>
      </c>
      <c r="S157" s="89">
        <v>1</v>
      </c>
      <c r="T157" s="108">
        <f t="shared" si="34"/>
        <v>1</v>
      </c>
      <c r="U157" s="109">
        <f t="shared" si="35"/>
        <v>23055360</v>
      </c>
      <c r="V157" s="110">
        <f t="shared" si="36"/>
        <v>0</v>
      </c>
      <c r="W157" s="97">
        <f t="shared" si="37"/>
        <v>1</v>
      </c>
      <c r="X157" s="77"/>
      <c r="Y157" s="77"/>
    </row>
    <row r="158" spans="1:25" s="4" customFormat="1" ht="15" customHeight="1">
      <c r="A158" s="43" t="s">
        <v>81</v>
      </c>
      <c r="B158" s="16"/>
      <c r="C158" s="47" t="s">
        <v>233</v>
      </c>
      <c r="D158" s="45"/>
      <c r="E158" s="25">
        <v>0.15</v>
      </c>
      <c r="F158" s="20">
        <f>+D156*E158</f>
        <v>4322880</v>
      </c>
      <c r="G158" s="25">
        <v>0</v>
      </c>
      <c r="H158" s="35"/>
      <c r="I158" s="25">
        <v>0.06</v>
      </c>
      <c r="J158" s="35">
        <f>+I158*F158</f>
        <v>259372.79999999999</v>
      </c>
      <c r="K158" s="75">
        <v>0</v>
      </c>
      <c r="L158" s="35"/>
      <c r="M158" s="34">
        <v>0</v>
      </c>
      <c r="N158" s="128">
        <f t="shared" si="32"/>
        <v>0</v>
      </c>
      <c r="O158" s="25">
        <v>0.94</v>
      </c>
      <c r="P158" s="35">
        <f>+O158*F158</f>
        <v>4063507.1999999997</v>
      </c>
      <c r="Q158" s="34"/>
      <c r="R158" s="128">
        <f t="shared" si="33"/>
        <v>0</v>
      </c>
      <c r="S158" s="89">
        <v>1</v>
      </c>
      <c r="T158" s="108">
        <f t="shared" si="34"/>
        <v>1</v>
      </c>
      <c r="U158" s="109">
        <f t="shared" si="35"/>
        <v>4322880</v>
      </c>
      <c r="V158" s="110">
        <f t="shared" si="36"/>
        <v>0</v>
      </c>
      <c r="W158" s="97">
        <f t="shared" si="37"/>
        <v>0.06</v>
      </c>
      <c r="X158" s="77"/>
      <c r="Y158" s="77"/>
    </row>
    <row r="159" spans="1:25" s="4" customFormat="1" ht="15" customHeight="1">
      <c r="A159" s="43" t="s">
        <v>81</v>
      </c>
      <c r="B159" s="16"/>
      <c r="C159" s="47" t="s">
        <v>234</v>
      </c>
      <c r="D159" s="45"/>
      <c r="E159" s="25">
        <v>0.05</v>
      </c>
      <c r="F159" s="20">
        <f>+E159*D156</f>
        <v>1440960</v>
      </c>
      <c r="G159" s="25">
        <v>0</v>
      </c>
      <c r="H159" s="35"/>
      <c r="I159" s="25">
        <v>0</v>
      </c>
      <c r="J159" s="35"/>
      <c r="K159" s="75">
        <v>0</v>
      </c>
      <c r="L159" s="35"/>
      <c r="M159" s="34">
        <v>0</v>
      </c>
      <c r="N159" s="128">
        <f t="shared" si="32"/>
        <v>0</v>
      </c>
      <c r="O159" s="25">
        <v>1</v>
      </c>
      <c r="P159" s="35">
        <f>+O159*F159</f>
        <v>1440960</v>
      </c>
      <c r="Q159" s="34"/>
      <c r="R159" s="128">
        <f t="shared" si="33"/>
        <v>0</v>
      </c>
      <c r="S159" s="89">
        <v>1</v>
      </c>
      <c r="T159" s="108">
        <f t="shared" si="34"/>
        <v>1</v>
      </c>
      <c r="U159" s="109">
        <f t="shared" si="35"/>
        <v>1440960</v>
      </c>
      <c r="V159" s="110">
        <f t="shared" si="36"/>
        <v>0</v>
      </c>
      <c r="W159" s="97">
        <f t="shared" si="37"/>
        <v>0</v>
      </c>
      <c r="X159" s="77"/>
      <c r="Y159" s="77"/>
    </row>
    <row r="160" spans="1:25" s="4" customFormat="1" ht="15" customHeight="1">
      <c r="A160" s="43"/>
      <c r="B160" s="16"/>
      <c r="C160" s="47"/>
      <c r="D160" s="45"/>
      <c r="E160" s="25"/>
      <c r="F160" s="20"/>
      <c r="G160" s="25">
        <v>0</v>
      </c>
      <c r="H160" s="35"/>
      <c r="I160" s="25">
        <v>0</v>
      </c>
      <c r="J160" s="35"/>
      <c r="K160" s="75">
        <v>0</v>
      </c>
      <c r="L160" s="35"/>
      <c r="M160" s="34">
        <v>0</v>
      </c>
      <c r="N160" s="128">
        <f t="shared" si="32"/>
        <v>0</v>
      </c>
      <c r="O160" s="25">
        <v>0</v>
      </c>
      <c r="P160" s="35"/>
      <c r="Q160" s="34"/>
      <c r="R160" s="128">
        <f t="shared" si="33"/>
        <v>0</v>
      </c>
      <c r="S160" s="89"/>
      <c r="T160" s="108">
        <f t="shared" si="34"/>
        <v>0</v>
      </c>
      <c r="U160" s="109">
        <f t="shared" si="35"/>
        <v>0</v>
      </c>
      <c r="V160" s="110">
        <f t="shared" si="36"/>
        <v>0</v>
      </c>
      <c r="W160" s="97">
        <f t="shared" si="37"/>
        <v>0</v>
      </c>
      <c r="X160" s="77"/>
      <c r="Y160" s="77"/>
    </row>
    <row r="161" spans="1:25" s="4" customFormat="1" ht="15" customHeight="1">
      <c r="A161" s="43"/>
      <c r="B161" s="16"/>
      <c r="C161" s="46" t="s">
        <v>235</v>
      </c>
      <c r="D161" s="45">
        <f>+D3*0.008</f>
        <v>7685120</v>
      </c>
      <c r="E161" s="25"/>
      <c r="F161" s="20"/>
      <c r="G161" s="25">
        <v>0</v>
      </c>
      <c r="H161" s="35"/>
      <c r="I161" s="25">
        <v>0</v>
      </c>
      <c r="J161" s="35"/>
      <c r="K161" s="75">
        <v>0</v>
      </c>
      <c r="L161" s="35"/>
      <c r="M161" s="34">
        <v>0</v>
      </c>
      <c r="N161" s="128">
        <f t="shared" si="32"/>
        <v>0</v>
      </c>
      <c r="O161" s="25">
        <v>0</v>
      </c>
      <c r="P161" s="35"/>
      <c r="Q161" s="34"/>
      <c r="R161" s="128">
        <f t="shared" si="33"/>
        <v>0</v>
      </c>
      <c r="S161" s="89"/>
      <c r="T161" s="108">
        <f t="shared" si="34"/>
        <v>0</v>
      </c>
      <c r="U161" s="109">
        <f t="shared" si="35"/>
        <v>0</v>
      </c>
      <c r="V161" s="110">
        <f t="shared" si="36"/>
        <v>0</v>
      </c>
      <c r="W161" s="97">
        <f t="shared" si="37"/>
        <v>0</v>
      </c>
      <c r="X161" s="77"/>
      <c r="Y161" s="77"/>
    </row>
    <row r="162" spans="1:25" s="4" customFormat="1" ht="15" customHeight="1">
      <c r="A162" s="43" t="s">
        <v>81</v>
      </c>
      <c r="B162" s="16"/>
      <c r="C162" s="47" t="s">
        <v>232</v>
      </c>
      <c r="D162" s="45"/>
      <c r="E162" s="25">
        <v>0.8</v>
      </c>
      <c r="F162" s="20">
        <f>+E162*D161</f>
        <v>6148096</v>
      </c>
      <c r="G162" s="25">
        <v>0</v>
      </c>
      <c r="H162" s="35"/>
      <c r="I162" s="25">
        <v>0.8</v>
      </c>
      <c r="J162" s="35">
        <f>+I162*F162</f>
        <v>4918476.7999999998</v>
      </c>
      <c r="K162" s="75">
        <v>0.19999999999999996</v>
      </c>
      <c r="L162" s="35">
        <f>+K162*F162</f>
        <v>1229619.1999999997</v>
      </c>
      <c r="M162" s="34">
        <v>0.19999999999999996</v>
      </c>
      <c r="N162" s="128">
        <f t="shared" si="32"/>
        <v>1229619.1999999997</v>
      </c>
      <c r="O162" s="25">
        <v>0</v>
      </c>
      <c r="P162" s="35"/>
      <c r="Q162" s="34"/>
      <c r="R162" s="128">
        <f t="shared" si="33"/>
        <v>0</v>
      </c>
      <c r="S162" s="89">
        <v>1</v>
      </c>
      <c r="T162" s="108">
        <f t="shared" si="34"/>
        <v>1</v>
      </c>
      <c r="U162" s="109">
        <f t="shared" si="35"/>
        <v>6148096</v>
      </c>
      <c r="V162" s="110">
        <f t="shared" si="36"/>
        <v>0</v>
      </c>
      <c r="W162" s="97">
        <f t="shared" si="37"/>
        <v>1</v>
      </c>
      <c r="X162" s="77"/>
      <c r="Y162" s="77"/>
    </row>
    <row r="163" spans="1:25" s="4" customFormat="1" ht="15" customHeight="1">
      <c r="A163" s="43" t="s">
        <v>81</v>
      </c>
      <c r="B163" s="16"/>
      <c r="C163" s="47" t="s">
        <v>233</v>
      </c>
      <c r="D163" s="45"/>
      <c r="E163" s="25">
        <v>0.15</v>
      </c>
      <c r="F163" s="20">
        <f>+D161*E163</f>
        <v>1152768</v>
      </c>
      <c r="G163" s="25">
        <v>0</v>
      </c>
      <c r="H163" s="35"/>
      <c r="I163" s="25">
        <v>0</v>
      </c>
      <c r="J163" s="35"/>
      <c r="K163" s="75">
        <v>0</v>
      </c>
      <c r="L163" s="35"/>
      <c r="M163" s="34">
        <v>0</v>
      </c>
      <c r="N163" s="128">
        <f t="shared" si="32"/>
        <v>0</v>
      </c>
      <c r="O163" s="25">
        <v>1</v>
      </c>
      <c r="P163" s="35">
        <f>+O163*F163</f>
        <v>1152768</v>
      </c>
      <c r="Q163" s="34"/>
      <c r="R163" s="128">
        <f t="shared" si="33"/>
        <v>0</v>
      </c>
      <c r="S163" s="89">
        <v>1</v>
      </c>
      <c r="T163" s="108">
        <f t="shared" si="34"/>
        <v>1</v>
      </c>
      <c r="U163" s="109">
        <f t="shared" si="35"/>
        <v>1152768</v>
      </c>
      <c r="V163" s="110">
        <f t="shared" si="36"/>
        <v>0</v>
      </c>
      <c r="W163" s="97">
        <f t="shared" si="37"/>
        <v>0</v>
      </c>
      <c r="X163" s="77"/>
      <c r="Y163" s="77"/>
    </row>
    <row r="164" spans="1:25" s="4" customFormat="1" ht="15" customHeight="1">
      <c r="A164" s="43" t="s">
        <v>81</v>
      </c>
      <c r="B164" s="16"/>
      <c r="C164" s="47" t="s">
        <v>234</v>
      </c>
      <c r="D164" s="45"/>
      <c r="E164" s="25">
        <v>0.05</v>
      </c>
      <c r="F164" s="20">
        <f>+E164*D161</f>
        <v>384256</v>
      </c>
      <c r="G164" s="25">
        <v>0</v>
      </c>
      <c r="H164" s="35"/>
      <c r="I164" s="25">
        <v>0</v>
      </c>
      <c r="J164" s="35"/>
      <c r="K164" s="75">
        <v>0</v>
      </c>
      <c r="L164" s="35"/>
      <c r="M164" s="34">
        <v>0</v>
      </c>
      <c r="N164" s="128">
        <f t="shared" si="32"/>
        <v>0</v>
      </c>
      <c r="O164" s="25">
        <v>1</v>
      </c>
      <c r="P164" s="35">
        <f>+O164*F164</f>
        <v>384256</v>
      </c>
      <c r="Q164" s="34"/>
      <c r="R164" s="128">
        <f t="shared" si="33"/>
        <v>0</v>
      </c>
      <c r="S164" s="89">
        <v>1</v>
      </c>
      <c r="T164" s="108">
        <f t="shared" si="34"/>
        <v>1</v>
      </c>
      <c r="U164" s="109">
        <f t="shared" si="35"/>
        <v>384256</v>
      </c>
      <c r="V164" s="110">
        <f t="shared" si="36"/>
        <v>0</v>
      </c>
      <c r="W164" s="97">
        <f t="shared" si="37"/>
        <v>0</v>
      </c>
      <c r="X164" s="77"/>
      <c r="Y164" s="77"/>
    </row>
    <row r="165" spans="1:25" s="4" customFormat="1" ht="15" customHeight="1">
      <c r="A165" s="43"/>
      <c r="B165" s="16"/>
      <c r="C165" s="47"/>
      <c r="D165" s="45"/>
      <c r="E165" s="25"/>
      <c r="F165" s="20"/>
      <c r="G165" s="25">
        <v>0</v>
      </c>
      <c r="H165" s="35"/>
      <c r="I165" s="25">
        <v>0</v>
      </c>
      <c r="J165" s="35"/>
      <c r="K165" s="75">
        <v>0</v>
      </c>
      <c r="L165" s="35"/>
      <c r="M165" s="34">
        <v>0</v>
      </c>
      <c r="N165" s="128">
        <f t="shared" si="32"/>
        <v>0</v>
      </c>
      <c r="O165" s="25">
        <v>0</v>
      </c>
      <c r="P165" s="35"/>
      <c r="Q165" s="34"/>
      <c r="R165" s="128">
        <f t="shared" si="33"/>
        <v>0</v>
      </c>
      <c r="S165" s="89"/>
      <c r="T165" s="108">
        <f t="shared" si="34"/>
        <v>0</v>
      </c>
      <c r="U165" s="109">
        <f t="shared" si="35"/>
        <v>0</v>
      </c>
      <c r="V165" s="110">
        <f t="shared" si="36"/>
        <v>0</v>
      </c>
      <c r="W165" s="97">
        <f t="shared" si="37"/>
        <v>0</v>
      </c>
      <c r="X165" s="77"/>
      <c r="Y165" s="77"/>
    </row>
    <row r="166" spans="1:25" s="4" customFormat="1" ht="15" customHeight="1">
      <c r="A166" s="43"/>
      <c r="B166" s="16"/>
      <c r="C166" s="46" t="s">
        <v>236</v>
      </c>
      <c r="D166" s="45">
        <v>6244160</v>
      </c>
      <c r="E166" s="25"/>
      <c r="F166" s="20"/>
      <c r="G166" s="25">
        <v>0</v>
      </c>
      <c r="H166" s="35"/>
      <c r="I166" s="25">
        <v>0</v>
      </c>
      <c r="J166" s="35"/>
      <c r="K166" s="75">
        <v>0</v>
      </c>
      <c r="L166" s="35"/>
      <c r="M166" s="34">
        <v>0</v>
      </c>
      <c r="N166" s="128">
        <f t="shared" si="32"/>
        <v>0</v>
      </c>
      <c r="O166" s="25">
        <v>0</v>
      </c>
      <c r="P166" s="35"/>
      <c r="Q166" s="34"/>
      <c r="R166" s="128">
        <f t="shared" si="33"/>
        <v>0</v>
      </c>
      <c r="S166" s="89"/>
      <c r="T166" s="108">
        <f t="shared" si="34"/>
        <v>0</v>
      </c>
      <c r="U166" s="109">
        <f t="shared" si="35"/>
        <v>0</v>
      </c>
      <c r="V166" s="110">
        <f t="shared" si="36"/>
        <v>0</v>
      </c>
      <c r="W166" s="97">
        <f t="shared" si="37"/>
        <v>0</v>
      </c>
      <c r="X166" s="77"/>
      <c r="Y166" s="77"/>
    </row>
    <row r="167" spans="1:25" s="4" customFormat="1" ht="15" customHeight="1">
      <c r="A167" s="43" t="s">
        <v>81</v>
      </c>
      <c r="B167" s="16"/>
      <c r="C167" s="47" t="s">
        <v>232</v>
      </c>
      <c r="D167" s="19"/>
      <c r="E167" s="25">
        <v>0.8</v>
      </c>
      <c r="F167" s="20">
        <f>+E167*D166</f>
        <v>4995328</v>
      </c>
      <c r="G167" s="25">
        <v>0.5</v>
      </c>
      <c r="H167" s="35">
        <f>G167*F167</f>
        <v>2497664</v>
      </c>
      <c r="I167" s="25">
        <v>0</v>
      </c>
      <c r="J167" s="35"/>
      <c r="K167" s="75">
        <v>0</v>
      </c>
      <c r="L167" s="35">
        <f>+K167*F167</f>
        <v>0</v>
      </c>
      <c r="M167" s="34">
        <v>0</v>
      </c>
      <c r="N167" s="128">
        <f t="shared" si="32"/>
        <v>0</v>
      </c>
      <c r="O167" s="25">
        <v>0.5</v>
      </c>
      <c r="P167" s="35">
        <f>F167*O167</f>
        <v>2497664</v>
      </c>
      <c r="Q167" s="34"/>
      <c r="R167" s="128">
        <f t="shared" si="33"/>
        <v>0</v>
      </c>
      <c r="S167" s="89">
        <v>1</v>
      </c>
      <c r="T167" s="108">
        <f t="shared" si="34"/>
        <v>1</v>
      </c>
      <c r="U167" s="109">
        <f t="shared" si="35"/>
        <v>4995328</v>
      </c>
      <c r="V167" s="110">
        <f t="shared" si="36"/>
        <v>0</v>
      </c>
      <c r="W167" s="97">
        <f t="shared" si="37"/>
        <v>0.5</v>
      </c>
      <c r="X167" s="77"/>
      <c r="Y167" s="77"/>
    </row>
    <row r="168" spans="1:25" s="4" customFormat="1" ht="15" customHeight="1">
      <c r="A168" s="43" t="s">
        <v>81</v>
      </c>
      <c r="B168" s="16"/>
      <c r="C168" s="47" t="s">
        <v>233</v>
      </c>
      <c r="D168" s="19"/>
      <c r="E168" s="25">
        <v>0.15</v>
      </c>
      <c r="F168" s="20">
        <f>+D166*E168</f>
        <v>936624</v>
      </c>
      <c r="G168" s="25">
        <v>0</v>
      </c>
      <c r="H168" s="35"/>
      <c r="I168" s="25">
        <v>0</v>
      </c>
      <c r="J168" s="35"/>
      <c r="K168" s="75">
        <v>0</v>
      </c>
      <c r="L168" s="35"/>
      <c r="M168" s="34">
        <v>0</v>
      </c>
      <c r="N168" s="128">
        <f t="shared" si="32"/>
        <v>0</v>
      </c>
      <c r="O168" s="25">
        <v>1</v>
      </c>
      <c r="P168" s="35">
        <f>+O168*F168</f>
        <v>936624</v>
      </c>
      <c r="Q168" s="34"/>
      <c r="R168" s="128">
        <f t="shared" si="33"/>
        <v>0</v>
      </c>
      <c r="S168" s="89">
        <v>1</v>
      </c>
      <c r="T168" s="108">
        <f t="shared" si="34"/>
        <v>1</v>
      </c>
      <c r="U168" s="109">
        <f t="shared" si="35"/>
        <v>936624</v>
      </c>
      <c r="V168" s="110">
        <f t="shared" si="36"/>
        <v>0</v>
      </c>
      <c r="W168" s="97">
        <f t="shared" si="37"/>
        <v>0</v>
      </c>
      <c r="X168" s="77"/>
      <c r="Y168" s="77"/>
    </row>
    <row r="169" spans="1:25" s="4" customFormat="1" ht="15" customHeight="1">
      <c r="A169" s="43" t="s">
        <v>81</v>
      </c>
      <c r="B169" s="16"/>
      <c r="C169" s="47" t="s">
        <v>234</v>
      </c>
      <c r="D169" s="19"/>
      <c r="E169" s="25">
        <v>0.05</v>
      </c>
      <c r="F169" s="20">
        <f>+E169*D166</f>
        <v>312208</v>
      </c>
      <c r="G169" s="25">
        <v>0</v>
      </c>
      <c r="H169" s="35"/>
      <c r="I169" s="25">
        <v>0</v>
      </c>
      <c r="J169" s="35"/>
      <c r="K169" s="75">
        <v>0</v>
      </c>
      <c r="L169" s="35"/>
      <c r="M169" s="34">
        <v>0</v>
      </c>
      <c r="N169" s="128">
        <f t="shared" si="32"/>
        <v>0</v>
      </c>
      <c r="O169" s="25">
        <v>1</v>
      </c>
      <c r="P169" s="35">
        <f>+O169*F169</f>
        <v>312208</v>
      </c>
      <c r="Q169" s="34"/>
      <c r="R169" s="128">
        <f t="shared" si="33"/>
        <v>0</v>
      </c>
      <c r="S169" s="89">
        <v>1</v>
      </c>
      <c r="T169" s="108">
        <f t="shared" si="34"/>
        <v>1</v>
      </c>
      <c r="U169" s="109">
        <f t="shared" si="35"/>
        <v>312208</v>
      </c>
      <c r="V169" s="110">
        <f t="shared" si="36"/>
        <v>0</v>
      </c>
      <c r="W169" s="97">
        <f t="shared" si="37"/>
        <v>0</v>
      </c>
      <c r="X169" s="77"/>
      <c r="Y169" s="77"/>
    </row>
    <row r="170" spans="1:25" ht="15" customHeight="1">
      <c r="B170" s="36"/>
      <c r="C170" s="37"/>
      <c r="D170" s="30"/>
      <c r="E170" s="27"/>
      <c r="F170" s="20"/>
      <c r="G170" s="25">
        <v>0</v>
      </c>
      <c r="H170" s="28"/>
      <c r="I170" s="25">
        <v>0</v>
      </c>
      <c r="J170" s="35"/>
      <c r="K170" s="75">
        <v>0</v>
      </c>
      <c r="L170" s="35"/>
      <c r="M170" s="34">
        <v>0</v>
      </c>
      <c r="N170" s="128">
        <f t="shared" si="32"/>
        <v>0</v>
      </c>
      <c r="O170" s="25">
        <v>0</v>
      </c>
      <c r="P170" s="35"/>
      <c r="Q170" s="34"/>
      <c r="R170" s="128">
        <f t="shared" si="33"/>
        <v>0</v>
      </c>
      <c r="S170" s="85"/>
      <c r="T170" s="77">
        <f t="shared" si="34"/>
        <v>0</v>
      </c>
      <c r="U170" s="73">
        <f t="shared" si="35"/>
        <v>0</v>
      </c>
      <c r="V170" s="106">
        <f t="shared" si="36"/>
        <v>0</v>
      </c>
      <c r="W170" s="97">
        <f t="shared" si="37"/>
        <v>0</v>
      </c>
      <c r="X170" s="77"/>
      <c r="Y170" s="77"/>
    </row>
    <row r="171" spans="1:25" ht="21.95" customHeight="1">
      <c r="B171" s="49" t="s">
        <v>237</v>
      </c>
      <c r="C171" s="31" t="s">
        <v>238</v>
      </c>
      <c r="D171" s="32">
        <f>+D3*0.02</f>
        <v>19212800</v>
      </c>
      <c r="E171" s="32"/>
      <c r="F171" s="33"/>
      <c r="G171" s="66"/>
      <c r="H171" s="33"/>
      <c r="I171" s="66"/>
      <c r="J171" s="33"/>
      <c r="K171" s="116">
        <v>0</v>
      </c>
      <c r="L171" s="33"/>
      <c r="M171" s="123">
        <v>0</v>
      </c>
      <c r="N171" s="131">
        <f t="shared" si="32"/>
        <v>0</v>
      </c>
      <c r="O171" s="33">
        <v>0</v>
      </c>
      <c r="P171" s="33"/>
      <c r="Q171" s="123"/>
      <c r="R171" s="131">
        <f t="shared" si="33"/>
        <v>0</v>
      </c>
      <c r="S171" s="88"/>
      <c r="T171" s="77">
        <f t="shared" si="34"/>
        <v>0</v>
      </c>
      <c r="U171" s="73">
        <f t="shared" si="35"/>
        <v>0</v>
      </c>
      <c r="V171" s="106">
        <f t="shared" si="36"/>
        <v>0</v>
      </c>
      <c r="W171" s="97">
        <f t="shared" si="37"/>
        <v>0</v>
      </c>
      <c r="X171" s="77"/>
      <c r="Y171" s="77"/>
    </row>
    <row r="172" spans="1:25" s="4" customFormat="1" ht="15" customHeight="1">
      <c r="A172" s="43" t="s">
        <v>18</v>
      </c>
      <c r="B172" s="16" t="s">
        <v>10</v>
      </c>
      <c r="C172" s="18" t="s">
        <v>219</v>
      </c>
      <c r="D172" s="19"/>
      <c r="E172" s="34">
        <v>2.5000000000000001E-2</v>
      </c>
      <c r="F172" s="20">
        <f>+E172*$D$171</f>
        <v>480320</v>
      </c>
      <c r="G172" s="25">
        <v>0</v>
      </c>
      <c r="H172" s="35">
        <f t="shared" ref="H172:H179" si="46">+G172*F172</f>
        <v>0</v>
      </c>
      <c r="I172" s="25">
        <v>0</v>
      </c>
      <c r="J172" s="35"/>
      <c r="K172" s="75">
        <v>1</v>
      </c>
      <c r="L172" s="35">
        <f t="shared" ref="L172:L178" si="47">+K172*F172</f>
        <v>480320</v>
      </c>
      <c r="M172" s="34">
        <v>1</v>
      </c>
      <c r="N172" s="128">
        <f t="shared" si="32"/>
        <v>480320</v>
      </c>
      <c r="O172" s="25">
        <v>0</v>
      </c>
      <c r="P172" s="35">
        <f>F172*O172</f>
        <v>0</v>
      </c>
      <c r="Q172" s="34"/>
      <c r="R172" s="128">
        <f t="shared" si="33"/>
        <v>0</v>
      </c>
      <c r="S172" s="89">
        <v>1</v>
      </c>
      <c r="T172" s="108">
        <f t="shared" si="34"/>
        <v>1</v>
      </c>
      <c r="U172" s="109">
        <f t="shared" si="35"/>
        <v>480320</v>
      </c>
      <c r="V172" s="110">
        <f t="shared" si="36"/>
        <v>0</v>
      </c>
      <c r="W172" s="97">
        <f t="shared" si="37"/>
        <v>1</v>
      </c>
      <c r="X172" s="77"/>
      <c r="Y172" s="77"/>
    </row>
    <row r="173" spans="1:25" s="4" customFormat="1" ht="15" customHeight="1">
      <c r="A173" s="43" t="s">
        <v>18</v>
      </c>
      <c r="B173" s="16" t="s">
        <v>10</v>
      </c>
      <c r="C173" s="18" t="s">
        <v>220</v>
      </c>
      <c r="D173" s="19"/>
      <c r="E173" s="34">
        <v>0.05</v>
      </c>
      <c r="F173" s="20">
        <f t="shared" ref="F173:F179" si="48">+E173*$D$171</f>
        <v>960640</v>
      </c>
      <c r="G173" s="25">
        <v>0</v>
      </c>
      <c r="H173" s="35">
        <f t="shared" si="46"/>
        <v>0</v>
      </c>
      <c r="I173" s="25">
        <v>0</v>
      </c>
      <c r="J173" s="35"/>
      <c r="K173" s="75">
        <v>1</v>
      </c>
      <c r="L173" s="35">
        <f t="shared" si="47"/>
        <v>960640</v>
      </c>
      <c r="M173" s="34">
        <v>1</v>
      </c>
      <c r="N173" s="128">
        <f t="shared" si="32"/>
        <v>960640</v>
      </c>
      <c r="O173" s="25">
        <v>0</v>
      </c>
      <c r="P173" s="35">
        <f>+O173*F173</f>
        <v>0</v>
      </c>
      <c r="Q173" s="34"/>
      <c r="R173" s="128">
        <f t="shared" si="33"/>
        <v>0</v>
      </c>
      <c r="S173" s="89">
        <v>1</v>
      </c>
      <c r="T173" s="108">
        <f t="shared" si="34"/>
        <v>1</v>
      </c>
      <c r="U173" s="109">
        <f t="shared" si="35"/>
        <v>960640</v>
      </c>
      <c r="V173" s="110">
        <f t="shared" si="36"/>
        <v>0</v>
      </c>
      <c r="W173" s="97">
        <f t="shared" si="37"/>
        <v>1</v>
      </c>
      <c r="X173" s="77"/>
      <c r="Y173" s="77"/>
    </row>
    <row r="174" spans="1:25" s="4" customFormat="1" ht="15" customHeight="1">
      <c r="A174" s="43" t="s">
        <v>18</v>
      </c>
      <c r="B174" s="16" t="s">
        <v>12</v>
      </c>
      <c r="C174" s="18" t="s">
        <v>239</v>
      </c>
      <c r="D174" s="19"/>
      <c r="E174" s="34">
        <v>7.4999999999999997E-2</v>
      </c>
      <c r="F174" s="20">
        <f t="shared" si="48"/>
        <v>1440960</v>
      </c>
      <c r="G174" s="25">
        <v>0</v>
      </c>
      <c r="H174" s="35">
        <f t="shared" si="46"/>
        <v>0</v>
      </c>
      <c r="I174" s="25">
        <v>0</v>
      </c>
      <c r="J174" s="35">
        <f>+I174*$F174</f>
        <v>0</v>
      </c>
      <c r="K174" s="75">
        <v>1</v>
      </c>
      <c r="L174" s="35">
        <f t="shared" si="47"/>
        <v>1440960</v>
      </c>
      <c r="M174" s="34">
        <v>1</v>
      </c>
      <c r="N174" s="128">
        <f t="shared" si="32"/>
        <v>1440960</v>
      </c>
      <c r="O174" s="25">
        <v>0</v>
      </c>
      <c r="P174" s="35">
        <f>+O174*F174</f>
        <v>0</v>
      </c>
      <c r="Q174" s="34"/>
      <c r="R174" s="128">
        <f t="shared" si="33"/>
        <v>0</v>
      </c>
      <c r="S174" s="89">
        <v>1</v>
      </c>
      <c r="T174" s="108">
        <f t="shared" si="34"/>
        <v>1</v>
      </c>
      <c r="U174" s="109">
        <f t="shared" si="35"/>
        <v>1440960</v>
      </c>
      <c r="V174" s="110">
        <f t="shared" si="36"/>
        <v>0</v>
      </c>
      <c r="W174" s="97">
        <f t="shared" si="37"/>
        <v>1</v>
      </c>
      <c r="X174" s="77"/>
      <c r="Y174" s="77"/>
    </row>
    <row r="175" spans="1:25" s="4" customFormat="1" ht="15" customHeight="1">
      <c r="A175" s="43" t="s">
        <v>18</v>
      </c>
      <c r="B175" s="16" t="s">
        <v>21</v>
      </c>
      <c r="C175" s="18" t="s">
        <v>223</v>
      </c>
      <c r="D175" s="19"/>
      <c r="E175" s="34">
        <v>0.1</v>
      </c>
      <c r="F175" s="20">
        <f t="shared" si="48"/>
        <v>1921280</v>
      </c>
      <c r="G175" s="25">
        <v>0</v>
      </c>
      <c r="H175" s="35">
        <f t="shared" si="46"/>
        <v>0</v>
      </c>
      <c r="I175" s="25">
        <v>0</v>
      </c>
      <c r="J175" s="35">
        <f t="shared" ref="J175:J178" si="49">+I175*$F175</f>
        <v>0</v>
      </c>
      <c r="K175" s="75">
        <v>1</v>
      </c>
      <c r="L175" s="35">
        <f t="shared" si="47"/>
        <v>1921280</v>
      </c>
      <c r="M175" s="34">
        <v>0</v>
      </c>
      <c r="N175" s="128">
        <f t="shared" si="32"/>
        <v>0</v>
      </c>
      <c r="O175" s="25">
        <v>0</v>
      </c>
      <c r="P175" s="35">
        <f>F175*O175</f>
        <v>0</v>
      </c>
      <c r="Q175" s="34"/>
      <c r="R175" s="128">
        <f t="shared" si="33"/>
        <v>0</v>
      </c>
      <c r="S175" s="89">
        <v>1</v>
      </c>
      <c r="T175" s="108">
        <f t="shared" si="34"/>
        <v>1</v>
      </c>
      <c r="U175" s="109">
        <f t="shared" si="35"/>
        <v>1921280</v>
      </c>
      <c r="V175" s="110">
        <f t="shared" si="36"/>
        <v>0</v>
      </c>
      <c r="W175" s="97">
        <f t="shared" si="37"/>
        <v>0</v>
      </c>
      <c r="X175" s="77"/>
      <c r="Y175" s="77"/>
    </row>
    <row r="176" spans="1:25" s="4" customFormat="1" ht="15" customHeight="1">
      <c r="A176" s="43" t="s">
        <v>18</v>
      </c>
      <c r="B176" s="16" t="s">
        <v>23</v>
      </c>
      <c r="C176" s="18" t="s">
        <v>224</v>
      </c>
      <c r="D176" s="19"/>
      <c r="E176" s="34">
        <v>0.1</v>
      </c>
      <c r="F176" s="20">
        <f t="shared" si="48"/>
        <v>1921280</v>
      </c>
      <c r="G176" s="25">
        <v>0</v>
      </c>
      <c r="H176" s="35">
        <f t="shared" si="46"/>
        <v>0</v>
      </c>
      <c r="I176" s="25">
        <v>0</v>
      </c>
      <c r="J176" s="35">
        <f t="shared" si="49"/>
        <v>0</v>
      </c>
      <c r="K176" s="75">
        <v>1</v>
      </c>
      <c r="L176" s="35">
        <f t="shared" si="47"/>
        <v>1921280</v>
      </c>
      <c r="M176" s="34">
        <v>0</v>
      </c>
      <c r="N176" s="128">
        <f t="shared" si="32"/>
        <v>0</v>
      </c>
      <c r="O176" s="25">
        <v>0</v>
      </c>
      <c r="P176" s="35">
        <f>+O176*F176</f>
        <v>0</v>
      </c>
      <c r="Q176" s="34"/>
      <c r="R176" s="128">
        <f t="shared" si="33"/>
        <v>0</v>
      </c>
      <c r="S176" s="89">
        <v>1</v>
      </c>
      <c r="T176" s="108">
        <f t="shared" si="34"/>
        <v>1</v>
      </c>
      <c r="U176" s="109">
        <f t="shared" si="35"/>
        <v>1921280</v>
      </c>
      <c r="V176" s="110">
        <f t="shared" si="36"/>
        <v>0</v>
      </c>
      <c r="W176" s="97">
        <f t="shared" si="37"/>
        <v>0</v>
      </c>
      <c r="X176" s="77"/>
      <c r="Y176" s="77"/>
    </row>
    <row r="177" spans="1:25" s="4" customFormat="1" ht="15" customHeight="1">
      <c r="A177" s="43" t="s">
        <v>18</v>
      </c>
      <c r="B177" s="16" t="s">
        <v>25</v>
      </c>
      <c r="C177" s="18" t="s">
        <v>240</v>
      </c>
      <c r="D177" s="19"/>
      <c r="E177" s="34">
        <v>0.05</v>
      </c>
      <c r="F177" s="20">
        <f t="shared" si="48"/>
        <v>960640</v>
      </c>
      <c r="G177" s="25">
        <v>0</v>
      </c>
      <c r="H177" s="35">
        <f t="shared" si="46"/>
        <v>0</v>
      </c>
      <c r="I177" s="25">
        <v>0</v>
      </c>
      <c r="J177" s="35">
        <f t="shared" si="49"/>
        <v>0</v>
      </c>
      <c r="K177" s="75">
        <v>0.5</v>
      </c>
      <c r="L177" s="35">
        <f t="shared" si="47"/>
        <v>480320</v>
      </c>
      <c r="M177" s="34">
        <v>0</v>
      </c>
      <c r="N177" s="128">
        <f t="shared" si="32"/>
        <v>0</v>
      </c>
      <c r="O177" s="25">
        <v>0.5</v>
      </c>
      <c r="P177" s="35">
        <f>+O177*F177</f>
        <v>480320</v>
      </c>
      <c r="Q177" s="34"/>
      <c r="R177" s="128">
        <f t="shared" si="33"/>
        <v>0</v>
      </c>
      <c r="S177" s="89">
        <v>1</v>
      </c>
      <c r="T177" s="108">
        <f t="shared" si="34"/>
        <v>1</v>
      </c>
      <c r="U177" s="109">
        <f t="shared" si="35"/>
        <v>960640</v>
      </c>
      <c r="V177" s="110">
        <f t="shared" si="36"/>
        <v>0</v>
      </c>
      <c r="W177" s="97">
        <f t="shared" si="37"/>
        <v>0</v>
      </c>
      <c r="X177" s="77"/>
      <c r="Y177" s="77"/>
    </row>
    <row r="178" spans="1:25" s="4" customFormat="1" ht="15" customHeight="1">
      <c r="A178" s="43" t="s">
        <v>18</v>
      </c>
      <c r="B178" s="16" t="s">
        <v>27</v>
      </c>
      <c r="C178" s="18" t="s">
        <v>328</v>
      </c>
      <c r="D178" s="19"/>
      <c r="E178" s="34">
        <v>7.4999999999999997E-2</v>
      </c>
      <c r="F178" s="20">
        <f t="shared" si="48"/>
        <v>1440960</v>
      </c>
      <c r="G178" s="25">
        <v>0</v>
      </c>
      <c r="H178" s="35">
        <f t="shared" si="46"/>
        <v>0</v>
      </c>
      <c r="I178" s="25">
        <v>0</v>
      </c>
      <c r="J178" s="35">
        <f t="shared" si="49"/>
        <v>0</v>
      </c>
      <c r="K178" s="75">
        <v>0</v>
      </c>
      <c r="L178" s="35">
        <f t="shared" si="47"/>
        <v>0</v>
      </c>
      <c r="M178" s="34">
        <v>0</v>
      </c>
      <c r="N178" s="128">
        <f t="shared" si="32"/>
        <v>0</v>
      </c>
      <c r="O178" s="25">
        <v>1</v>
      </c>
      <c r="P178" s="35">
        <f>+O178*F178</f>
        <v>1440960</v>
      </c>
      <c r="Q178" s="34"/>
      <c r="R178" s="128">
        <f t="shared" si="33"/>
        <v>0</v>
      </c>
      <c r="S178" s="89">
        <v>1</v>
      </c>
      <c r="T178" s="108">
        <f t="shared" si="34"/>
        <v>1</v>
      </c>
      <c r="U178" s="109">
        <f t="shared" si="35"/>
        <v>1440960</v>
      </c>
      <c r="V178" s="110">
        <f t="shared" si="36"/>
        <v>0</v>
      </c>
      <c r="W178" s="97">
        <f t="shared" si="37"/>
        <v>0</v>
      </c>
      <c r="X178" s="77"/>
      <c r="Y178" s="77"/>
    </row>
    <row r="179" spans="1:25" ht="15" customHeight="1">
      <c r="A179" s="24" t="s">
        <v>18</v>
      </c>
      <c r="B179" s="36" t="s">
        <v>33</v>
      </c>
      <c r="C179" s="37" t="s">
        <v>228</v>
      </c>
      <c r="D179" s="30"/>
      <c r="E179" s="38">
        <v>2.5000000000000001E-2</v>
      </c>
      <c r="F179" s="20">
        <f t="shared" si="48"/>
        <v>480320</v>
      </c>
      <c r="G179" s="25">
        <v>0</v>
      </c>
      <c r="H179" s="28">
        <f t="shared" si="46"/>
        <v>0</v>
      </c>
      <c r="I179" s="25">
        <v>0</v>
      </c>
      <c r="J179" s="35"/>
      <c r="K179" s="75">
        <v>0</v>
      </c>
      <c r="L179" s="35"/>
      <c r="M179" s="34">
        <v>0</v>
      </c>
      <c r="N179" s="128">
        <f t="shared" si="32"/>
        <v>0</v>
      </c>
      <c r="O179" s="25">
        <v>1</v>
      </c>
      <c r="P179" s="35">
        <f>+O179*F179</f>
        <v>480320</v>
      </c>
      <c r="Q179" s="34"/>
      <c r="R179" s="128">
        <f t="shared" si="33"/>
        <v>0</v>
      </c>
      <c r="S179" s="85">
        <v>1</v>
      </c>
      <c r="T179" s="77">
        <f t="shared" si="34"/>
        <v>1</v>
      </c>
      <c r="U179" s="73">
        <f t="shared" si="35"/>
        <v>480320</v>
      </c>
      <c r="V179" s="106">
        <f t="shared" si="36"/>
        <v>0</v>
      </c>
      <c r="W179" s="97">
        <f t="shared" si="37"/>
        <v>0</v>
      </c>
      <c r="X179" s="77"/>
      <c r="Y179" s="77"/>
    </row>
    <row r="180" spans="1:25" ht="21.95" customHeight="1">
      <c r="B180" s="49" t="s">
        <v>241</v>
      </c>
      <c r="C180" s="31" t="s">
        <v>242</v>
      </c>
      <c r="D180" s="32">
        <f>+D12*0.02</f>
        <v>0</v>
      </c>
      <c r="E180" s="32"/>
      <c r="F180" s="33"/>
      <c r="G180" s="66"/>
      <c r="H180" s="33"/>
      <c r="I180" s="66"/>
      <c r="J180" s="33"/>
      <c r="K180" s="116">
        <v>0</v>
      </c>
      <c r="L180" s="33"/>
      <c r="M180" s="123">
        <v>0</v>
      </c>
      <c r="N180" s="131">
        <f t="shared" si="32"/>
        <v>0</v>
      </c>
      <c r="O180" s="33">
        <v>0</v>
      </c>
      <c r="P180" s="33"/>
      <c r="Q180" s="123"/>
      <c r="R180" s="131">
        <f t="shared" si="33"/>
        <v>0</v>
      </c>
      <c r="S180" s="88"/>
      <c r="T180" s="77">
        <f t="shared" si="34"/>
        <v>0</v>
      </c>
      <c r="U180" s="73">
        <f t="shared" si="35"/>
        <v>0</v>
      </c>
      <c r="V180" s="106">
        <f t="shared" si="36"/>
        <v>0</v>
      </c>
      <c r="W180" s="97">
        <f t="shared" si="37"/>
        <v>0</v>
      </c>
      <c r="X180" s="77"/>
      <c r="Y180" s="77"/>
    </row>
    <row r="181" spans="1:25" s="5" customFormat="1" ht="15" customHeight="1">
      <c r="A181" s="24" t="s">
        <v>18</v>
      </c>
      <c r="B181" s="36" t="s">
        <v>10</v>
      </c>
      <c r="C181" s="37" t="s">
        <v>219</v>
      </c>
      <c r="D181" s="30"/>
      <c r="E181" s="38">
        <v>2.5000000000000001E-2</v>
      </c>
      <c r="F181" s="20">
        <f>+E181*$D$171</f>
        <v>480320</v>
      </c>
      <c r="G181" s="25">
        <v>0</v>
      </c>
      <c r="H181" s="28">
        <f t="shared" ref="H181:H189" si="50">+G181*F181</f>
        <v>0</v>
      </c>
      <c r="I181" s="25">
        <v>0</v>
      </c>
      <c r="J181" s="35"/>
      <c r="K181" s="75">
        <v>0</v>
      </c>
      <c r="L181" s="35">
        <f>+K181*F181</f>
        <v>0</v>
      </c>
      <c r="M181" s="34">
        <v>0</v>
      </c>
      <c r="N181" s="128">
        <f t="shared" si="32"/>
        <v>0</v>
      </c>
      <c r="O181" s="25">
        <v>1</v>
      </c>
      <c r="P181" s="35">
        <f t="shared" ref="P181:P189" si="51">+O181*F181</f>
        <v>480320</v>
      </c>
      <c r="Q181" s="34"/>
      <c r="R181" s="128">
        <f t="shared" si="33"/>
        <v>0</v>
      </c>
      <c r="S181" s="85">
        <v>1</v>
      </c>
      <c r="T181" s="77">
        <f t="shared" si="34"/>
        <v>1</v>
      </c>
      <c r="U181" s="73">
        <f t="shared" si="35"/>
        <v>480320</v>
      </c>
      <c r="V181" s="106">
        <f t="shared" si="36"/>
        <v>0</v>
      </c>
      <c r="W181" s="97">
        <f t="shared" si="37"/>
        <v>0</v>
      </c>
      <c r="X181" s="77"/>
      <c r="Y181" s="77"/>
    </row>
    <row r="182" spans="1:25" s="5" customFormat="1" ht="15" customHeight="1">
      <c r="A182" s="24" t="s">
        <v>18</v>
      </c>
      <c r="B182" s="36" t="s">
        <v>10</v>
      </c>
      <c r="C182" s="37" t="s">
        <v>220</v>
      </c>
      <c r="D182" s="30"/>
      <c r="E182" s="38">
        <v>0.05</v>
      </c>
      <c r="F182" s="20">
        <f t="shared" ref="F182:F189" si="52">+E182*$D$171</f>
        <v>960640</v>
      </c>
      <c r="G182" s="25">
        <v>0</v>
      </c>
      <c r="H182" s="28">
        <f t="shared" si="50"/>
        <v>0</v>
      </c>
      <c r="I182" s="25">
        <v>0</v>
      </c>
      <c r="J182" s="35"/>
      <c r="K182" s="75">
        <v>0</v>
      </c>
      <c r="L182" s="35">
        <f>+K182*F182</f>
        <v>0</v>
      </c>
      <c r="M182" s="34">
        <v>0</v>
      </c>
      <c r="N182" s="128">
        <f t="shared" si="32"/>
        <v>0</v>
      </c>
      <c r="O182" s="25">
        <v>1</v>
      </c>
      <c r="P182" s="35">
        <f t="shared" si="51"/>
        <v>960640</v>
      </c>
      <c r="Q182" s="34"/>
      <c r="R182" s="128">
        <f t="shared" si="33"/>
        <v>0</v>
      </c>
      <c r="S182" s="85">
        <v>1</v>
      </c>
      <c r="T182" s="77">
        <f t="shared" si="34"/>
        <v>1</v>
      </c>
      <c r="U182" s="73">
        <f t="shared" si="35"/>
        <v>960640</v>
      </c>
      <c r="V182" s="106">
        <f t="shared" si="36"/>
        <v>0</v>
      </c>
      <c r="W182" s="97">
        <f t="shared" si="37"/>
        <v>0</v>
      </c>
      <c r="X182" s="77"/>
      <c r="Y182" s="77"/>
    </row>
    <row r="183" spans="1:25" s="5" customFormat="1" ht="15" customHeight="1">
      <c r="A183" s="24" t="s">
        <v>18</v>
      </c>
      <c r="B183" s="36" t="s">
        <v>12</v>
      </c>
      <c r="C183" s="37" t="s">
        <v>243</v>
      </c>
      <c r="D183" s="30"/>
      <c r="E183" s="38">
        <v>7.4999999999999997E-2</v>
      </c>
      <c r="F183" s="20">
        <f t="shared" si="52"/>
        <v>1440960</v>
      </c>
      <c r="G183" s="25">
        <v>0</v>
      </c>
      <c r="H183" s="28">
        <f t="shared" si="50"/>
        <v>0</v>
      </c>
      <c r="I183" s="25">
        <v>0</v>
      </c>
      <c r="J183" s="35">
        <f>+I183*$F183</f>
        <v>0</v>
      </c>
      <c r="K183" s="75">
        <v>0</v>
      </c>
      <c r="L183" s="35">
        <f>+K183*F183</f>
        <v>0</v>
      </c>
      <c r="M183" s="34">
        <v>0</v>
      </c>
      <c r="N183" s="128">
        <f t="shared" si="32"/>
        <v>0</v>
      </c>
      <c r="O183" s="25">
        <v>1</v>
      </c>
      <c r="P183" s="35">
        <f t="shared" si="51"/>
        <v>1440960</v>
      </c>
      <c r="Q183" s="34"/>
      <c r="R183" s="128">
        <f t="shared" si="33"/>
        <v>0</v>
      </c>
      <c r="S183" s="85">
        <v>1</v>
      </c>
      <c r="T183" s="77">
        <f t="shared" si="34"/>
        <v>1</v>
      </c>
      <c r="U183" s="73">
        <f t="shared" si="35"/>
        <v>1440960</v>
      </c>
      <c r="V183" s="106">
        <f t="shared" si="36"/>
        <v>0</v>
      </c>
      <c r="W183" s="97">
        <f t="shared" si="37"/>
        <v>0</v>
      </c>
      <c r="X183" s="77"/>
      <c r="Y183" s="77"/>
    </row>
    <row r="184" spans="1:25" ht="15" customHeight="1">
      <c r="A184" s="24" t="s">
        <v>18</v>
      </c>
      <c r="B184" s="36" t="s">
        <v>21</v>
      </c>
      <c r="C184" s="37" t="s">
        <v>222</v>
      </c>
      <c r="D184" s="30"/>
      <c r="E184" s="38">
        <v>0.1</v>
      </c>
      <c r="F184" s="20">
        <f t="shared" si="52"/>
        <v>1921280</v>
      </c>
      <c r="G184" s="25">
        <v>0</v>
      </c>
      <c r="H184" s="28">
        <f t="shared" si="50"/>
        <v>0</v>
      </c>
      <c r="I184" s="25">
        <v>0</v>
      </c>
      <c r="J184" s="35">
        <f t="shared" ref="J184:J187" si="53">+I184*$F184</f>
        <v>0</v>
      </c>
      <c r="K184" s="75">
        <v>0</v>
      </c>
      <c r="L184" s="35">
        <f>+K184*F184</f>
        <v>0</v>
      </c>
      <c r="M184" s="34">
        <v>0</v>
      </c>
      <c r="N184" s="128">
        <f t="shared" si="32"/>
        <v>0</v>
      </c>
      <c r="O184" s="25">
        <v>1</v>
      </c>
      <c r="P184" s="35">
        <f t="shared" si="51"/>
        <v>1921280</v>
      </c>
      <c r="Q184" s="34"/>
      <c r="R184" s="128">
        <f t="shared" si="33"/>
        <v>0</v>
      </c>
      <c r="S184" s="85">
        <v>1</v>
      </c>
      <c r="T184" s="77">
        <f t="shared" si="34"/>
        <v>1</v>
      </c>
      <c r="U184" s="73">
        <f t="shared" si="35"/>
        <v>1921280</v>
      </c>
      <c r="V184" s="106">
        <f t="shared" si="36"/>
        <v>0</v>
      </c>
      <c r="W184" s="97">
        <f t="shared" si="37"/>
        <v>0</v>
      </c>
      <c r="X184" s="77"/>
      <c r="Y184" s="77"/>
    </row>
    <row r="185" spans="1:25" ht="15" customHeight="1">
      <c r="A185" s="24" t="s">
        <v>18</v>
      </c>
      <c r="B185" s="36" t="s">
        <v>23</v>
      </c>
      <c r="C185" s="37" t="s">
        <v>225</v>
      </c>
      <c r="D185" s="30"/>
      <c r="E185" s="38">
        <v>0.1</v>
      </c>
      <c r="F185" s="20">
        <f t="shared" si="52"/>
        <v>1921280</v>
      </c>
      <c r="G185" s="25">
        <v>0</v>
      </c>
      <c r="H185" s="28">
        <f t="shared" si="50"/>
        <v>0</v>
      </c>
      <c r="I185" s="25">
        <v>0</v>
      </c>
      <c r="J185" s="35">
        <f t="shared" si="53"/>
        <v>0</v>
      </c>
      <c r="K185" s="75">
        <v>0</v>
      </c>
      <c r="L185" s="35">
        <f>+K185*F185</f>
        <v>0</v>
      </c>
      <c r="M185" s="34">
        <v>0</v>
      </c>
      <c r="N185" s="128">
        <f t="shared" si="32"/>
        <v>0</v>
      </c>
      <c r="O185" s="25">
        <v>1</v>
      </c>
      <c r="P185" s="35">
        <f t="shared" si="51"/>
        <v>1921280</v>
      </c>
      <c r="Q185" s="34"/>
      <c r="R185" s="128">
        <f t="shared" si="33"/>
        <v>0</v>
      </c>
      <c r="S185" s="85">
        <v>1</v>
      </c>
      <c r="T185" s="77">
        <f t="shared" si="34"/>
        <v>1</v>
      </c>
      <c r="U185" s="73">
        <f t="shared" si="35"/>
        <v>1921280</v>
      </c>
      <c r="V185" s="106">
        <f t="shared" si="36"/>
        <v>0</v>
      </c>
      <c r="W185" s="97">
        <f t="shared" si="37"/>
        <v>0</v>
      </c>
      <c r="X185" s="77"/>
      <c r="Y185" s="77"/>
    </row>
    <row r="186" spans="1:25" s="69" customFormat="1" ht="15" customHeight="1">
      <c r="A186" s="70" t="s">
        <v>18</v>
      </c>
      <c r="B186" s="36" t="s">
        <v>25</v>
      </c>
      <c r="C186" s="37" t="s">
        <v>226</v>
      </c>
      <c r="D186" s="30"/>
      <c r="E186" s="38">
        <v>0.05</v>
      </c>
      <c r="F186" s="20">
        <f t="shared" si="52"/>
        <v>960640</v>
      </c>
      <c r="G186" s="25">
        <v>0</v>
      </c>
      <c r="H186" s="28">
        <f t="shared" si="50"/>
        <v>0</v>
      </c>
      <c r="I186" s="25">
        <v>0</v>
      </c>
      <c r="J186" s="35">
        <f t="shared" si="53"/>
        <v>0</v>
      </c>
      <c r="K186" s="75">
        <v>0</v>
      </c>
      <c r="L186" s="35">
        <f>+K186*$F186</f>
        <v>0</v>
      </c>
      <c r="M186" s="34">
        <v>0</v>
      </c>
      <c r="N186" s="128">
        <f t="shared" si="32"/>
        <v>0</v>
      </c>
      <c r="O186" s="25">
        <v>1</v>
      </c>
      <c r="P186" s="35">
        <f t="shared" si="51"/>
        <v>960640</v>
      </c>
      <c r="Q186" s="34"/>
      <c r="R186" s="128">
        <f t="shared" si="33"/>
        <v>0</v>
      </c>
      <c r="S186" s="90">
        <v>1</v>
      </c>
      <c r="T186" s="77">
        <f t="shared" si="34"/>
        <v>1</v>
      </c>
      <c r="U186" s="73">
        <f t="shared" si="35"/>
        <v>960640</v>
      </c>
      <c r="V186" s="106">
        <f t="shared" si="36"/>
        <v>0</v>
      </c>
      <c r="W186" s="97">
        <f t="shared" si="37"/>
        <v>0</v>
      </c>
      <c r="X186" s="77"/>
      <c r="Y186" s="77"/>
    </row>
    <row r="187" spans="1:25" ht="15" customHeight="1">
      <c r="A187" s="24" t="s">
        <v>18</v>
      </c>
      <c r="B187" s="36" t="s">
        <v>27</v>
      </c>
      <c r="C187" s="37" t="s">
        <v>244</v>
      </c>
      <c r="D187" s="30"/>
      <c r="E187" s="38">
        <v>0.05</v>
      </c>
      <c r="F187" s="20">
        <f t="shared" si="52"/>
        <v>960640</v>
      </c>
      <c r="G187" s="25">
        <v>0</v>
      </c>
      <c r="H187" s="28">
        <f t="shared" si="50"/>
        <v>0</v>
      </c>
      <c r="I187" s="25">
        <v>0</v>
      </c>
      <c r="J187" s="35">
        <f t="shared" si="53"/>
        <v>0</v>
      </c>
      <c r="K187" s="75">
        <v>0</v>
      </c>
      <c r="L187" s="35">
        <f>+K187*$F187</f>
        <v>0</v>
      </c>
      <c r="M187" s="34">
        <v>0</v>
      </c>
      <c r="N187" s="128">
        <f t="shared" si="32"/>
        <v>0</v>
      </c>
      <c r="O187" s="25">
        <v>1</v>
      </c>
      <c r="P187" s="35">
        <f t="shared" si="51"/>
        <v>960640</v>
      </c>
      <c r="Q187" s="34"/>
      <c r="R187" s="128">
        <f t="shared" si="33"/>
        <v>0</v>
      </c>
      <c r="S187" s="85">
        <v>1</v>
      </c>
      <c r="T187" s="77">
        <f t="shared" si="34"/>
        <v>1</v>
      </c>
      <c r="U187" s="73">
        <f t="shared" si="35"/>
        <v>960640</v>
      </c>
      <c r="V187" s="106">
        <f t="shared" si="36"/>
        <v>0</v>
      </c>
      <c r="W187" s="97">
        <f t="shared" si="37"/>
        <v>0</v>
      </c>
      <c r="X187" s="77"/>
      <c r="Y187" s="77"/>
    </row>
    <row r="188" spans="1:25" ht="15" customHeight="1">
      <c r="A188" s="24" t="s">
        <v>18</v>
      </c>
      <c r="B188" s="36" t="s">
        <v>33</v>
      </c>
      <c r="C188" s="37" t="s">
        <v>245</v>
      </c>
      <c r="D188" s="30"/>
      <c r="E188" s="38">
        <v>2.5000000000000001E-2</v>
      </c>
      <c r="F188" s="20">
        <f t="shared" si="52"/>
        <v>480320</v>
      </c>
      <c r="G188" s="25">
        <v>0</v>
      </c>
      <c r="H188" s="28">
        <f t="shared" si="50"/>
        <v>0</v>
      </c>
      <c r="I188" s="25">
        <v>0</v>
      </c>
      <c r="J188" s="35"/>
      <c r="K188" s="75">
        <v>0</v>
      </c>
      <c r="L188" s="35">
        <f>+K188*$F188</f>
        <v>0</v>
      </c>
      <c r="M188" s="34">
        <v>0</v>
      </c>
      <c r="N188" s="128">
        <f t="shared" si="32"/>
        <v>0</v>
      </c>
      <c r="O188" s="25">
        <v>1</v>
      </c>
      <c r="P188" s="35">
        <f t="shared" si="51"/>
        <v>480320</v>
      </c>
      <c r="Q188" s="34"/>
      <c r="R188" s="128">
        <f t="shared" si="33"/>
        <v>0</v>
      </c>
      <c r="S188" s="85">
        <v>1</v>
      </c>
      <c r="T188" s="77">
        <f t="shared" si="34"/>
        <v>1</v>
      </c>
      <c r="U188" s="73">
        <f t="shared" si="35"/>
        <v>480320</v>
      </c>
      <c r="V188" s="106">
        <f t="shared" si="36"/>
        <v>0</v>
      </c>
      <c r="W188" s="97">
        <f t="shared" si="37"/>
        <v>0</v>
      </c>
      <c r="X188" s="77"/>
      <c r="Y188" s="77"/>
    </row>
    <row r="189" spans="1:25" ht="15" customHeight="1">
      <c r="A189" s="24" t="s">
        <v>18</v>
      </c>
      <c r="B189" s="36" t="s">
        <v>35</v>
      </c>
      <c r="C189" s="37" t="s">
        <v>228</v>
      </c>
      <c r="D189" s="30"/>
      <c r="E189" s="38">
        <v>2.5000000000000001E-2</v>
      </c>
      <c r="F189" s="20">
        <f t="shared" si="52"/>
        <v>480320</v>
      </c>
      <c r="G189" s="25">
        <v>0</v>
      </c>
      <c r="H189" s="28">
        <f t="shared" si="50"/>
        <v>0</v>
      </c>
      <c r="I189" s="25">
        <v>0</v>
      </c>
      <c r="J189" s="35"/>
      <c r="K189" s="75">
        <v>0</v>
      </c>
      <c r="L189" s="35"/>
      <c r="M189" s="34">
        <v>0</v>
      </c>
      <c r="N189" s="128">
        <f t="shared" si="32"/>
        <v>0</v>
      </c>
      <c r="O189" s="25">
        <v>1</v>
      </c>
      <c r="P189" s="35">
        <f t="shared" si="51"/>
        <v>480320</v>
      </c>
      <c r="Q189" s="34"/>
      <c r="R189" s="128">
        <f t="shared" si="33"/>
        <v>0</v>
      </c>
      <c r="S189" s="85">
        <v>1</v>
      </c>
      <c r="T189" s="77">
        <f t="shared" si="34"/>
        <v>1</v>
      </c>
      <c r="U189" s="73">
        <f t="shared" si="35"/>
        <v>480320</v>
      </c>
      <c r="V189" s="106">
        <f t="shared" si="36"/>
        <v>0</v>
      </c>
      <c r="W189" s="97">
        <f t="shared" si="37"/>
        <v>0</v>
      </c>
      <c r="X189" s="77"/>
      <c r="Y189" s="77"/>
    </row>
    <row r="190" spans="1:25" ht="15" customHeight="1">
      <c r="B190" s="36" t="s">
        <v>217</v>
      </c>
      <c r="C190" s="46" t="s">
        <v>230</v>
      </c>
      <c r="D190" s="30"/>
      <c r="E190" s="38"/>
      <c r="F190" s="20"/>
      <c r="G190" s="25">
        <v>0</v>
      </c>
      <c r="H190" s="28"/>
      <c r="I190" s="25">
        <v>0</v>
      </c>
      <c r="J190" s="35"/>
      <c r="K190" s="75">
        <v>0</v>
      </c>
      <c r="L190" s="35"/>
      <c r="M190" s="34">
        <v>0</v>
      </c>
      <c r="N190" s="128">
        <f t="shared" si="32"/>
        <v>0</v>
      </c>
      <c r="O190" s="25">
        <v>0</v>
      </c>
      <c r="P190" s="35"/>
      <c r="Q190" s="34"/>
      <c r="R190" s="128">
        <f t="shared" si="33"/>
        <v>0</v>
      </c>
      <c r="S190" s="85"/>
      <c r="T190" s="77">
        <f t="shared" si="34"/>
        <v>0</v>
      </c>
      <c r="U190" s="73">
        <f t="shared" si="35"/>
        <v>0</v>
      </c>
      <c r="V190" s="106">
        <f t="shared" si="36"/>
        <v>0</v>
      </c>
      <c r="W190" s="97">
        <f t="shared" si="37"/>
        <v>0</v>
      </c>
      <c r="X190" s="77"/>
      <c r="Y190" s="77"/>
    </row>
    <row r="191" spans="1:25" ht="15" customHeight="1">
      <c r="B191" s="36"/>
      <c r="C191" s="46" t="s">
        <v>246</v>
      </c>
      <c r="D191" s="44">
        <v>25937280</v>
      </c>
      <c r="E191" s="38"/>
      <c r="F191" s="20"/>
      <c r="G191" s="25">
        <v>0</v>
      </c>
      <c r="H191" s="28"/>
      <c r="I191" s="25">
        <v>0</v>
      </c>
      <c r="J191" s="35"/>
      <c r="K191" s="75">
        <v>0</v>
      </c>
      <c r="L191" s="35"/>
      <c r="M191" s="34">
        <v>0</v>
      </c>
      <c r="N191" s="128">
        <f t="shared" si="32"/>
        <v>0</v>
      </c>
      <c r="O191" s="25">
        <v>0</v>
      </c>
      <c r="P191" s="35"/>
      <c r="Q191" s="34"/>
      <c r="R191" s="128">
        <f t="shared" si="33"/>
        <v>0</v>
      </c>
      <c r="S191" s="85"/>
      <c r="T191" s="77">
        <f t="shared" si="34"/>
        <v>0</v>
      </c>
      <c r="U191" s="73">
        <f t="shared" si="35"/>
        <v>0</v>
      </c>
      <c r="V191" s="106">
        <f t="shared" si="36"/>
        <v>0</v>
      </c>
      <c r="W191" s="97">
        <f t="shared" si="37"/>
        <v>0</v>
      </c>
      <c r="X191" s="77"/>
      <c r="Y191" s="77"/>
    </row>
    <row r="192" spans="1:25" ht="15" customHeight="1">
      <c r="A192" s="40" t="s">
        <v>81</v>
      </c>
      <c r="B192" s="36"/>
      <c r="C192" s="47" t="s">
        <v>232</v>
      </c>
      <c r="D192" s="30"/>
      <c r="E192" s="27">
        <v>0.8</v>
      </c>
      <c r="F192" s="20">
        <f>+E192*D191</f>
        <v>20749824</v>
      </c>
      <c r="G192" s="25">
        <v>0</v>
      </c>
      <c r="H192" s="28"/>
      <c r="I192" s="25">
        <v>0.5</v>
      </c>
      <c r="J192" s="35">
        <f>+I192*F192</f>
        <v>10374912</v>
      </c>
      <c r="K192" s="75">
        <v>0.5</v>
      </c>
      <c r="L192" s="35">
        <f>+K192*F192</f>
        <v>10374912</v>
      </c>
      <c r="M192" s="34">
        <v>0.5</v>
      </c>
      <c r="N192" s="128">
        <f t="shared" si="32"/>
        <v>10374912</v>
      </c>
      <c r="O192" s="25">
        <v>0</v>
      </c>
      <c r="P192" s="35">
        <f>+O192*F192</f>
        <v>0</v>
      </c>
      <c r="Q192" s="34"/>
      <c r="R192" s="128">
        <f t="shared" si="33"/>
        <v>0</v>
      </c>
      <c r="S192" s="85">
        <v>1</v>
      </c>
      <c r="T192" s="77">
        <f t="shared" si="34"/>
        <v>1</v>
      </c>
      <c r="U192" s="73">
        <f t="shared" si="35"/>
        <v>20749824</v>
      </c>
      <c r="V192" s="106">
        <f t="shared" si="36"/>
        <v>0</v>
      </c>
      <c r="W192" s="97">
        <f t="shared" si="37"/>
        <v>1</v>
      </c>
      <c r="X192" s="77"/>
      <c r="Y192" s="77"/>
    </row>
    <row r="193" spans="1:25" ht="15" customHeight="1">
      <c r="A193" s="40" t="s">
        <v>81</v>
      </c>
      <c r="B193" s="36"/>
      <c r="C193" s="47" t="s">
        <v>233</v>
      </c>
      <c r="D193" s="30"/>
      <c r="E193" s="27">
        <v>0.15</v>
      </c>
      <c r="F193" s="20">
        <f>+D191*E193</f>
        <v>3890592</v>
      </c>
      <c r="G193" s="25">
        <v>0</v>
      </c>
      <c r="H193" s="28"/>
      <c r="I193" s="25">
        <v>0</v>
      </c>
      <c r="J193" s="35"/>
      <c r="K193" s="75">
        <v>0</v>
      </c>
      <c r="L193" s="35"/>
      <c r="M193" s="34">
        <v>0</v>
      </c>
      <c r="N193" s="128">
        <f t="shared" si="32"/>
        <v>0</v>
      </c>
      <c r="O193" s="25">
        <v>1</v>
      </c>
      <c r="P193" s="35">
        <f>+O193*F193</f>
        <v>3890592</v>
      </c>
      <c r="Q193" s="34"/>
      <c r="R193" s="128">
        <f t="shared" si="33"/>
        <v>0</v>
      </c>
      <c r="S193" s="85">
        <v>1</v>
      </c>
      <c r="T193" s="77">
        <f t="shared" si="34"/>
        <v>1</v>
      </c>
      <c r="U193" s="73">
        <f t="shared" si="35"/>
        <v>3890592</v>
      </c>
      <c r="V193" s="106">
        <f t="shared" si="36"/>
        <v>0</v>
      </c>
      <c r="W193" s="97">
        <f t="shared" si="37"/>
        <v>0</v>
      </c>
      <c r="X193" s="77"/>
      <c r="Y193" s="77"/>
    </row>
    <row r="194" spans="1:25" ht="15" customHeight="1">
      <c r="A194" s="40" t="s">
        <v>81</v>
      </c>
      <c r="B194" s="36"/>
      <c r="C194" s="47" t="s">
        <v>234</v>
      </c>
      <c r="D194" s="30"/>
      <c r="E194" s="27">
        <v>0.05</v>
      </c>
      <c r="F194" s="20">
        <f>+E194*D191</f>
        <v>1296864</v>
      </c>
      <c r="G194" s="25">
        <v>0</v>
      </c>
      <c r="H194" s="28"/>
      <c r="I194" s="25">
        <v>0</v>
      </c>
      <c r="J194" s="35"/>
      <c r="K194" s="75">
        <v>0</v>
      </c>
      <c r="L194" s="35"/>
      <c r="M194" s="34">
        <v>0</v>
      </c>
      <c r="N194" s="128">
        <f t="shared" si="32"/>
        <v>0</v>
      </c>
      <c r="O194" s="25">
        <v>1</v>
      </c>
      <c r="P194" s="35">
        <f>+O194*F194</f>
        <v>1296864</v>
      </c>
      <c r="Q194" s="34"/>
      <c r="R194" s="128">
        <f t="shared" si="33"/>
        <v>0</v>
      </c>
      <c r="S194" s="85">
        <v>1</v>
      </c>
      <c r="T194" s="77">
        <f t="shared" si="34"/>
        <v>1</v>
      </c>
      <c r="U194" s="73">
        <f t="shared" si="35"/>
        <v>1296864</v>
      </c>
      <c r="V194" s="106">
        <f t="shared" si="36"/>
        <v>0</v>
      </c>
      <c r="W194" s="97">
        <f t="shared" si="37"/>
        <v>0</v>
      </c>
      <c r="X194" s="77"/>
      <c r="Y194" s="77"/>
    </row>
    <row r="195" spans="1:25" ht="15" customHeight="1">
      <c r="B195" s="36"/>
      <c r="C195" s="47"/>
      <c r="D195" s="30"/>
      <c r="E195" s="38"/>
      <c r="F195" s="20"/>
      <c r="G195" s="25">
        <v>0</v>
      </c>
      <c r="H195" s="28"/>
      <c r="I195" s="25">
        <v>0</v>
      </c>
      <c r="J195" s="35"/>
      <c r="K195" s="75">
        <v>0</v>
      </c>
      <c r="L195" s="35"/>
      <c r="M195" s="34">
        <v>0</v>
      </c>
      <c r="N195" s="128">
        <f t="shared" si="32"/>
        <v>0</v>
      </c>
      <c r="O195" s="25">
        <v>0</v>
      </c>
      <c r="P195" s="35"/>
      <c r="Q195" s="34"/>
      <c r="R195" s="128">
        <f t="shared" si="33"/>
        <v>0</v>
      </c>
      <c r="S195" s="85"/>
      <c r="T195" s="77">
        <f t="shared" si="34"/>
        <v>0</v>
      </c>
      <c r="U195" s="73">
        <f t="shared" si="35"/>
        <v>0</v>
      </c>
      <c r="V195" s="106">
        <f t="shared" si="36"/>
        <v>0</v>
      </c>
      <c r="W195" s="97">
        <f t="shared" si="37"/>
        <v>0</v>
      </c>
      <c r="X195" s="77"/>
      <c r="Y195" s="77"/>
    </row>
    <row r="196" spans="1:25" ht="15" customHeight="1">
      <c r="B196" s="36"/>
      <c r="C196" s="46" t="s">
        <v>247</v>
      </c>
      <c r="D196" s="44">
        <v>4322880</v>
      </c>
      <c r="E196" s="38"/>
      <c r="F196" s="20"/>
      <c r="G196" s="25">
        <v>0</v>
      </c>
      <c r="H196" s="28"/>
      <c r="I196" s="25">
        <v>0</v>
      </c>
      <c r="J196" s="35"/>
      <c r="K196" s="75">
        <v>0</v>
      </c>
      <c r="L196" s="35"/>
      <c r="M196" s="34">
        <v>0</v>
      </c>
      <c r="N196" s="128">
        <f t="shared" si="32"/>
        <v>0</v>
      </c>
      <c r="O196" s="25">
        <v>0</v>
      </c>
      <c r="P196" s="35"/>
      <c r="Q196" s="34"/>
      <c r="R196" s="128">
        <f t="shared" si="33"/>
        <v>0</v>
      </c>
      <c r="S196" s="85"/>
      <c r="T196" s="77">
        <f t="shared" si="34"/>
        <v>0</v>
      </c>
      <c r="U196" s="73">
        <f t="shared" si="35"/>
        <v>0</v>
      </c>
      <c r="V196" s="106">
        <f t="shared" si="36"/>
        <v>0</v>
      </c>
      <c r="W196" s="97">
        <f t="shared" si="37"/>
        <v>0</v>
      </c>
      <c r="X196" s="77"/>
      <c r="Y196" s="77"/>
    </row>
    <row r="197" spans="1:25" s="3" customFormat="1" ht="15" customHeight="1">
      <c r="A197" s="40" t="s">
        <v>81</v>
      </c>
      <c r="B197" s="16"/>
      <c r="C197" s="47" t="s">
        <v>232</v>
      </c>
      <c r="D197" s="19"/>
      <c r="E197" s="25">
        <v>0.8</v>
      </c>
      <c r="F197" s="20">
        <f>+E197*D196</f>
        <v>3458304</v>
      </c>
      <c r="G197" s="25">
        <v>0</v>
      </c>
      <c r="H197" s="35"/>
      <c r="I197" s="25">
        <v>0.8</v>
      </c>
      <c r="J197" s="35">
        <f>+I197*F197</f>
        <v>2766643.2000000002</v>
      </c>
      <c r="K197" s="75">
        <v>0</v>
      </c>
      <c r="L197" s="35">
        <f>+K197*F197</f>
        <v>0</v>
      </c>
      <c r="M197" s="34">
        <v>0</v>
      </c>
      <c r="N197" s="128">
        <f t="shared" si="32"/>
        <v>0</v>
      </c>
      <c r="O197" s="25">
        <v>0.19999999999999996</v>
      </c>
      <c r="P197" s="35">
        <f>F197*O197</f>
        <v>691660.79999999981</v>
      </c>
      <c r="Q197" s="34"/>
      <c r="R197" s="128">
        <f t="shared" si="33"/>
        <v>0</v>
      </c>
      <c r="S197" s="85">
        <v>1</v>
      </c>
      <c r="T197" s="77">
        <f t="shared" si="34"/>
        <v>1</v>
      </c>
      <c r="U197" s="73">
        <f t="shared" si="35"/>
        <v>3458304</v>
      </c>
      <c r="V197" s="106">
        <f t="shared" si="36"/>
        <v>0</v>
      </c>
      <c r="W197" s="97">
        <f t="shared" si="37"/>
        <v>0.8</v>
      </c>
      <c r="X197" s="77"/>
      <c r="Y197" s="77"/>
    </row>
    <row r="198" spans="1:25" ht="15" customHeight="1">
      <c r="A198" s="40" t="s">
        <v>81</v>
      </c>
      <c r="B198" s="36"/>
      <c r="C198" s="47" t="s">
        <v>233</v>
      </c>
      <c r="D198" s="30"/>
      <c r="E198" s="27">
        <v>0.15</v>
      </c>
      <c r="F198" s="20">
        <f>+D196*E198</f>
        <v>648432</v>
      </c>
      <c r="G198" s="25">
        <v>0</v>
      </c>
      <c r="H198" s="28"/>
      <c r="I198" s="25">
        <v>0</v>
      </c>
      <c r="J198" s="35"/>
      <c r="K198" s="75">
        <v>0</v>
      </c>
      <c r="L198" s="35"/>
      <c r="M198" s="34">
        <v>0</v>
      </c>
      <c r="N198" s="128">
        <f t="shared" si="32"/>
        <v>0</v>
      </c>
      <c r="O198" s="25">
        <v>1</v>
      </c>
      <c r="P198" s="35">
        <f>+O198*F198</f>
        <v>648432</v>
      </c>
      <c r="Q198" s="34"/>
      <c r="R198" s="128">
        <f t="shared" si="33"/>
        <v>0</v>
      </c>
      <c r="S198" s="85">
        <v>1</v>
      </c>
      <c r="T198" s="77">
        <f t="shared" si="34"/>
        <v>1</v>
      </c>
      <c r="U198" s="73">
        <f t="shared" si="35"/>
        <v>648432</v>
      </c>
      <c r="V198" s="106">
        <f t="shared" si="36"/>
        <v>0</v>
      </c>
      <c r="W198" s="97">
        <f t="shared" si="37"/>
        <v>0</v>
      </c>
      <c r="X198" s="77"/>
      <c r="Y198" s="77"/>
    </row>
    <row r="199" spans="1:25" ht="15" customHeight="1">
      <c r="A199" s="40" t="s">
        <v>81</v>
      </c>
      <c r="B199" s="36"/>
      <c r="C199" s="47" t="s">
        <v>234</v>
      </c>
      <c r="D199" s="30"/>
      <c r="E199" s="27">
        <v>0.05</v>
      </c>
      <c r="F199" s="20">
        <f>+E199*D196</f>
        <v>216144</v>
      </c>
      <c r="G199" s="25">
        <v>0</v>
      </c>
      <c r="H199" s="28"/>
      <c r="I199" s="25">
        <v>0</v>
      </c>
      <c r="J199" s="35"/>
      <c r="K199" s="75">
        <v>0</v>
      </c>
      <c r="L199" s="35"/>
      <c r="M199" s="34">
        <v>0</v>
      </c>
      <c r="N199" s="128">
        <f t="shared" ref="N199:N262" si="54">M199*F199</f>
        <v>0</v>
      </c>
      <c r="O199" s="25">
        <v>1</v>
      </c>
      <c r="P199" s="35">
        <f>+O199*F199</f>
        <v>216144</v>
      </c>
      <c r="Q199" s="34"/>
      <c r="R199" s="128">
        <f t="shared" ref="R199:R262" si="55">Q199*F199</f>
        <v>0</v>
      </c>
      <c r="S199" s="85">
        <v>1</v>
      </c>
      <c r="T199" s="77">
        <f t="shared" ref="T199:T262" si="56">G199+I199+K199+O199</f>
        <v>1</v>
      </c>
      <c r="U199" s="73">
        <f t="shared" ref="U199:U262" si="57">H199+J199+L199+P199</f>
        <v>216144</v>
      </c>
      <c r="V199" s="106">
        <f t="shared" ref="V199:V262" si="58">F199-U199</f>
        <v>0</v>
      </c>
      <c r="W199" s="97">
        <f t="shared" ref="W199:W262" si="59">G199+I199+M199+Q199</f>
        <v>0</v>
      </c>
      <c r="X199" s="77"/>
      <c r="Y199" s="77"/>
    </row>
    <row r="200" spans="1:25" ht="15" customHeight="1">
      <c r="B200" s="36"/>
      <c r="C200" s="47"/>
      <c r="D200" s="30"/>
      <c r="E200" s="38"/>
      <c r="F200" s="20"/>
      <c r="G200" s="25">
        <v>0</v>
      </c>
      <c r="H200" s="28"/>
      <c r="I200" s="25">
        <v>0</v>
      </c>
      <c r="J200" s="35"/>
      <c r="K200" s="75">
        <v>0</v>
      </c>
      <c r="L200" s="35"/>
      <c r="M200" s="34">
        <v>0</v>
      </c>
      <c r="N200" s="128">
        <f t="shared" si="54"/>
        <v>0</v>
      </c>
      <c r="O200" s="25">
        <v>0</v>
      </c>
      <c r="P200" s="35"/>
      <c r="Q200" s="34"/>
      <c r="R200" s="128">
        <f t="shared" si="55"/>
        <v>0</v>
      </c>
      <c r="S200" s="85"/>
      <c r="T200" s="77">
        <f t="shared" si="56"/>
        <v>0</v>
      </c>
      <c r="U200" s="73">
        <f t="shared" si="57"/>
        <v>0</v>
      </c>
      <c r="V200" s="106">
        <f t="shared" si="58"/>
        <v>0</v>
      </c>
      <c r="W200" s="97">
        <f t="shared" si="59"/>
        <v>0</v>
      </c>
      <c r="X200" s="77"/>
      <c r="Y200" s="77"/>
    </row>
    <row r="201" spans="1:25" ht="15" customHeight="1">
      <c r="B201" s="36"/>
      <c r="C201" s="46" t="s">
        <v>248</v>
      </c>
      <c r="D201" s="44">
        <v>7204800</v>
      </c>
      <c r="E201" s="38"/>
      <c r="F201" s="20"/>
      <c r="G201" s="25">
        <v>0</v>
      </c>
      <c r="H201" s="28"/>
      <c r="I201" s="25">
        <v>0</v>
      </c>
      <c r="J201" s="35"/>
      <c r="K201" s="75">
        <v>0</v>
      </c>
      <c r="L201" s="35"/>
      <c r="M201" s="34">
        <v>0</v>
      </c>
      <c r="N201" s="128">
        <f t="shared" si="54"/>
        <v>0</v>
      </c>
      <c r="O201" s="25">
        <v>0</v>
      </c>
      <c r="P201" s="35"/>
      <c r="Q201" s="34"/>
      <c r="R201" s="128">
        <f t="shared" si="55"/>
        <v>0</v>
      </c>
      <c r="S201" s="85"/>
      <c r="T201" s="77">
        <f t="shared" si="56"/>
        <v>0</v>
      </c>
      <c r="U201" s="73">
        <f t="shared" si="57"/>
        <v>0</v>
      </c>
      <c r="V201" s="106">
        <f t="shared" si="58"/>
        <v>0</v>
      </c>
      <c r="W201" s="97">
        <f t="shared" si="59"/>
        <v>0</v>
      </c>
      <c r="X201" s="77"/>
      <c r="Y201" s="77"/>
    </row>
    <row r="202" spans="1:25" ht="15" customHeight="1">
      <c r="A202" s="40" t="s">
        <v>81</v>
      </c>
      <c r="B202" s="36"/>
      <c r="C202" s="47" t="s">
        <v>232</v>
      </c>
      <c r="D202" s="30"/>
      <c r="E202" s="27">
        <v>0.8</v>
      </c>
      <c r="F202" s="20">
        <f>+E202*D201</f>
        <v>5763840</v>
      </c>
      <c r="G202" s="25">
        <v>0</v>
      </c>
      <c r="H202" s="28"/>
      <c r="I202" s="25">
        <v>0</v>
      </c>
      <c r="J202" s="35"/>
      <c r="K202" s="75">
        <v>0</v>
      </c>
      <c r="L202" s="35">
        <f>+K202*F202</f>
        <v>0</v>
      </c>
      <c r="M202" s="34">
        <v>0</v>
      </c>
      <c r="N202" s="128">
        <f t="shared" si="54"/>
        <v>0</v>
      </c>
      <c r="O202" s="25">
        <v>1</v>
      </c>
      <c r="P202" s="35">
        <f>F202*O202</f>
        <v>5763840</v>
      </c>
      <c r="Q202" s="34"/>
      <c r="R202" s="128">
        <f t="shared" si="55"/>
        <v>0</v>
      </c>
      <c r="S202" s="85">
        <v>1</v>
      </c>
      <c r="T202" s="77">
        <f t="shared" si="56"/>
        <v>1</v>
      </c>
      <c r="U202" s="73">
        <f t="shared" si="57"/>
        <v>5763840</v>
      </c>
      <c r="V202" s="106">
        <f t="shared" si="58"/>
        <v>0</v>
      </c>
      <c r="W202" s="97">
        <f t="shared" si="59"/>
        <v>0</v>
      </c>
      <c r="X202" s="77"/>
      <c r="Y202" s="77"/>
    </row>
    <row r="203" spans="1:25" ht="15" customHeight="1">
      <c r="A203" s="40" t="s">
        <v>81</v>
      </c>
      <c r="B203" s="36"/>
      <c r="C203" s="47" t="s">
        <v>233</v>
      </c>
      <c r="D203" s="30"/>
      <c r="E203" s="27">
        <v>0.15</v>
      </c>
      <c r="F203" s="20">
        <f>+D201*E203</f>
        <v>1080720</v>
      </c>
      <c r="G203" s="25">
        <v>0</v>
      </c>
      <c r="H203" s="28"/>
      <c r="I203" s="25">
        <v>0</v>
      </c>
      <c r="J203" s="35"/>
      <c r="K203" s="75">
        <v>0</v>
      </c>
      <c r="L203" s="35"/>
      <c r="M203" s="34">
        <v>0</v>
      </c>
      <c r="N203" s="128">
        <f t="shared" si="54"/>
        <v>0</v>
      </c>
      <c r="O203" s="25">
        <v>1</v>
      </c>
      <c r="P203" s="35">
        <f>+O203*F203</f>
        <v>1080720</v>
      </c>
      <c r="Q203" s="34"/>
      <c r="R203" s="128">
        <f t="shared" si="55"/>
        <v>0</v>
      </c>
      <c r="S203" s="85">
        <v>1</v>
      </c>
      <c r="T203" s="77">
        <f t="shared" si="56"/>
        <v>1</v>
      </c>
      <c r="U203" s="73">
        <f t="shared" si="57"/>
        <v>1080720</v>
      </c>
      <c r="V203" s="106">
        <f t="shared" si="58"/>
        <v>0</v>
      </c>
      <c r="W203" s="97">
        <f t="shared" si="59"/>
        <v>0</v>
      </c>
      <c r="X203" s="77"/>
      <c r="Y203" s="77"/>
    </row>
    <row r="204" spans="1:25" ht="15" customHeight="1">
      <c r="A204" s="40" t="s">
        <v>81</v>
      </c>
      <c r="B204" s="36"/>
      <c r="C204" s="47" t="s">
        <v>234</v>
      </c>
      <c r="D204" s="30"/>
      <c r="E204" s="27">
        <v>0.05</v>
      </c>
      <c r="F204" s="20">
        <f>+E204*D201</f>
        <v>360240</v>
      </c>
      <c r="G204" s="25">
        <v>0</v>
      </c>
      <c r="H204" s="28"/>
      <c r="I204" s="25">
        <v>0</v>
      </c>
      <c r="J204" s="35"/>
      <c r="K204" s="75">
        <v>0</v>
      </c>
      <c r="L204" s="35"/>
      <c r="M204" s="34">
        <v>0</v>
      </c>
      <c r="N204" s="128">
        <f t="shared" si="54"/>
        <v>0</v>
      </c>
      <c r="O204" s="25">
        <v>1</v>
      </c>
      <c r="P204" s="35">
        <f>+O204*F204</f>
        <v>360240</v>
      </c>
      <c r="Q204" s="34"/>
      <c r="R204" s="128">
        <f t="shared" si="55"/>
        <v>0</v>
      </c>
      <c r="S204" s="85">
        <v>1</v>
      </c>
      <c r="T204" s="77">
        <f t="shared" si="56"/>
        <v>1</v>
      </c>
      <c r="U204" s="73">
        <f t="shared" si="57"/>
        <v>360240</v>
      </c>
      <c r="V204" s="106">
        <f t="shared" si="58"/>
        <v>0</v>
      </c>
      <c r="W204" s="97">
        <f t="shared" si="59"/>
        <v>0</v>
      </c>
      <c r="X204" s="77"/>
      <c r="Y204" s="77"/>
    </row>
    <row r="205" spans="1:25" ht="21.95" customHeight="1">
      <c r="B205" s="49" t="s">
        <v>249</v>
      </c>
      <c r="C205" s="31" t="s">
        <v>250</v>
      </c>
      <c r="D205" s="32">
        <f>+D3*0.07</f>
        <v>67244800</v>
      </c>
      <c r="E205" s="32"/>
      <c r="F205" s="33"/>
      <c r="G205" s="66"/>
      <c r="H205" s="33"/>
      <c r="I205" s="66"/>
      <c r="J205" s="33"/>
      <c r="K205" s="116">
        <v>0</v>
      </c>
      <c r="L205" s="33"/>
      <c r="M205" s="123">
        <v>0</v>
      </c>
      <c r="N205" s="131">
        <f t="shared" si="54"/>
        <v>0</v>
      </c>
      <c r="O205" s="33">
        <v>0</v>
      </c>
      <c r="P205" s="33"/>
      <c r="Q205" s="123"/>
      <c r="R205" s="131">
        <f t="shared" si="55"/>
        <v>0</v>
      </c>
      <c r="S205" s="88"/>
      <c r="T205" s="77">
        <f t="shared" si="56"/>
        <v>0</v>
      </c>
      <c r="U205" s="73">
        <f t="shared" si="57"/>
        <v>0</v>
      </c>
      <c r="V205" s="106">
        <f t="shared" si="58"/>
        <v>0</v>
      </c>
      <c r="W205" s="97">
        <f t="shared" si="59"/>
        <v>0</v>
      </c>
      <c r="X205" s="77"/>
      <c r="Y205" s="77"/>
    </row>
    <row r="206" spans="1:25" ht="15" customHeight="1">
      <c r="B206" s="36" t="s">
        <v>251</v>
      </c>
      <c r="C206" s="48" t="s">
        <v>252</v>
      </c>
      <c r="D206" s="30"/>
      <c r="E206" s="38"/>
      <c r="F206" s="26"/>
      <c r="G206" s="25">
        <v>0</v>
      </c>
      <c r="H206" s="35"/>
      <c r="I206" s="25">
        <v>0</v>
      </c>
      <c r="J206" s="35"/>
      <c r="K206" s="75">
        <v>0</v>
      </c>
      <c r="L206" s="35"/>
      <c r="M206" s="34">
        <v>0</v>
      </c>
      <c r="N206" s="128">
        <f t="shared" si="54"/>
        <v>0</v>
      </c>
      <c r="O206" s="25">
        <v>0</v>
      </c>
      <c r="P206" s="35"/>
      <c r="Q206" s="34"/>
      <c r="R206" s="128">
        <f t="shared" si="55"/>
        <v>0</v>
      </c>
      <c r="S206" s="85"/>
      <c r="T206" s="77">
        <f t="shared" si="56"/>
        <v>0</v>
      </c>
      <c r="U206" s="73">
        <f t="shared" si="57"/>
        <v>0</v>
      </c>
      <c r="V206" s="106">
        <f t="shared" si="58"/>
        <v>0</v>
      </c>
      <c r="W206" s="97">
        <f t="shared" si="59"/>
        <v>0</v>
      </c>
      <c r="X206" s="77"/>
      <c r="Y206" s="77"/>
    </row>
    <row r="207" spans="1:25" ht="15" customHeight="1">
      <c r="B207" s="36"/>
      <c r="C207" s="48" t="s">
        <v>253</v>
      </c>
      <c r="D207" s="30"/>
      <c r="E207" s="38"/>
      <c r="F207" s="26"/>
      <c r="G207" s="25">
        <v>0</v>
      </c>
      <c r="H207" s="35"/>
      <c r="I207" s="25">
        <v>0</v>
      </c>
      <c r="J207" s="35"/>
      <c r="K207" s="75">
        <v>0</v>
      </c>
      <c r="L207" s="35"/>
      <c r="M207" s="34">
        <v>0</v>
      </c>
      <c r="N207" s="128">
        <f t="shared" si="54"/>
        <v>0</v>
      </c>
      <c r="O207" s="25">
        <v>0</v>
      </c>
      <c r="P207" s="35"/>
      <c r="Q207" s="34"/>
      <c r="R207" s="128">
        <f t="shared" si="55"/>
        <v>0</v>
      </c>
      <c r="S207" s="85"/>
      <c r="T207" s="77">
        <f t="shared" si="56"/>
        <v>0</v>
      </c>
      <c r="U207" s="73">
        <f t="shared" si="57"/>
        <v>0</v>
      </c>
      <c r="V207" s="106">
        <f t="shared" si="58"/>
        <v>0</v>
      </c>
      <c r="W207" s="97">
        <f t="shared" si="59"/>
        <v>0</v>
      </c>
      <c r="X207" s="77"/>
      <c r="Y207" s="77"/>
    </row>
    <row r="208" spans="1:25" s="5" customFormat="1" ht="15" customHeight="1">
      <c r="A208" s="24" t="s">
        <v>18</v>
      </c>
      <c r="B208" s="36"/>
      <c r="C208" s="37" t="s">
        <v>254</v>
      </c>
      <c r="D208" s="30"/>
      <c r="E208" s="38">
        <v>0.02</v>
      </c>
      <c r="F208" s="26">
        <f>+E208*$D$205</f>
        <v>1344896</v>
      </c>
      <c r="G208" s="25">
        <v>0.85</v>
      </c>
      <c r="H208" s="35">
        <f>+G208*F208</f>
        <v>1143161.5999999999</v>
      </c>
      <c r="I208" s="25">
        <v>0.15000000000000002</v>
      </c>
      <c r="J208" s="35">
        <f>+I208*F208</f>
        <v>201734.40000000002</v>
      </c>
      <c r="K208" s="75">
        <v>0</v>
      </c>
      <c r="L208" s="35"/>
      <c r="M208" s="34">
        <v>0</v>
      </c>
      <c r="N208" s="128">
        <f t="shared" si="54"/>
        <v>0</v>
      </c>
      <c r="O208" s="25">
        <v>0</v>
      </c>
      <c r="P208" s="35"/>
      <c r="Q208" s="34"/>
      <c r="R208" s="128">
        <f t="shared" si="55"/>
        <v>0</v>
      </c>
      <c r="S208" s="89">
        <v>1</v>
      </c>
      <c r="T208" s="77">
        <f t="shared" si="56"/>
        <v>1</v>
      </c>
      <c r="U208" s="73">
        <f t="shared" si="57"/>
        <v>1344896</v>
      </c>
      <c r="V208" s="106">
        <f t="shared" si="58"/>
        <v>0</v>
      </c>
      <c r="W208" s="97">
        <f t="shared" si="59"/>
        <v>1</v>
      </c>
      <c r="X208" s="77"/>
      <c r="Y208" s="77"/>
    </row>
    <row r="209" spans="1:25" s="5" customFormat="1" ht="15" customHeight="1">
      <c r="A209" s="24" t="s">
        <v>18</v>
      </c>
      <c r="B209" s="36"/>
      <c r="C209" s="37" t="s">
        <v>255</v>
      </c>
      <c r="D209" s="30"/>
      <c r="E209" s="38">
        <v>0.02</v>
      </c>
      <c r="F209" s="26">
        <f t="shared" ref="F209:F211" si="60">+E209*$D$205</f>
        <v>1344896</v>
      </c>
      <c r="G209" s="25">
        <v>0.85</v>
      </c>
      <c r="H209" s="35">
        <f>+G209*F209</f>
        <v>1143161.5999999999</v>
      </c>
      <c r="I209" s="25">
        <v>0.15000000000000002</v>
      </c>
      <c r="J209" s="35">
        <f>+I209*F209</f>
        <v>201734.40000000002</v>
      </c>
      <c r="K209" s="75">
        <v>0</v>
      </c>
      <c r="L209" s="35"/>
      <c r="M209" s="34">
        <v>0</v>
      </c>
      <c r="N209" s="128">
        <f t="shared" si="54"/>
        <v>0</v>
      </c>
      <c r="O209" s="25">
        <v>0</v>
      </c>
      <c r="P209" s="35"/>
      <c r="Q209" s="34"/>
      <c r="R209" s="128">
        <f t="shared" si="55"/>
        <v>0</v>
      </c>
      <c r="S209" s="89">
        <v>1</v>
      </c>
      <c r="T209" s="77">
        <f t="shared" si="56"/>
        <v>1</v>
      </c>
      <c r="U209" s="73">
        <f t="shared" si="57"/>
        <v>1344896</v>
      </c>
      <c r="V209" s="106">
        <f t="shared" si="58"/>
        <v>0</v>
      </c>
      <c r="W209" s="97">
        <f t="shared" si="59"/>
        <v>1</v>
      </c>
      <c r="X209" s="77"/>
      <c r="Y209" s="77"/>
    </row>
    <row r="210" spans="1:25" ht="15" customHeight="1">
      <c r="A210" s="24" t="s">
        <v>18</v>
      </c>
      <c r="B210" s="36"/>
      <c r="C210" s="37" t="s">
        <v>256</v>
      </c>
      <c r="D210" s="30"/>
      <c r="E210" s="38">
        <v>0.02</v>
      </c>
      <c r="F210" s="26">
        <f t="shared" si="60"/>
        <v>1344896</v>
      </c>
      <c r="G210" s="25">
        <v>0.8</v>
      </c>
      <c r="H210" s="35">
        <f t="shared" ref="H210:H211" si="61">+G210*F210</f>
        <v>1075916.8</v>
      </c>
      <c r="I210" s="25">
        <v>0.19999999999999996</v>
      </c>
      <c r="J210" s="35">
        <f>+I210*F210</f>
        <v>268979.19999999995</v>
      </c>
      <c r="K210" s="75">
        <v>0</v>
      </c>
      <c r="L210" s="35"/>
      <c r="M210" s="34">
        <v>0</v>
      </c>
      <c r="N210" s="128">
        <f t="shared" si="54"/>
        <v>0</v>
      </c>
      <c r="O210" s="25">
        <v>0</v>
      </c>
      <c r="P210" s="35"/>
      <c r="Q210" s="34"/>
      <c r="R210" s="128">
        <f t="shared" si="55"/>
        <v>0</v>
      </c>
      <c r="S210" s="85">
        <v>1</v>
      </c>
      <c r="T210" s="77">
        <f t="shared" si="56"/>
        <v>1</v>
      </c>
      <c r="U210" s="73">
        <f t="shared" si="57"/>
        <v>1344896</v>
      </c>
      <c r="V210" s="106">
        <f t="shared" si="58"/>
        <v>0</v>
      </c>
      <c r="W210" s="97">
        <f t="shared" si="59"/>
        <v>1</v>
      </c>
      <c r="X210" s="77"/>
      <c r="Y210" s="77"/>
    </row>
    <row r="211" spans="1:25" ht="15" customHeight="1">
      <c r="A211" s="24" t="s">
        <v>18</v>
      </c>
      <c r="B211" s="36"/>
      <c r="C211" s="37" t="s">
        <v>257</v>
      </c>
      <c r="D211" s="30"/>
      <c r="E211" s="38">
        <v>0.02</v>
      </c>
      <c r="F211" s="26">
        <f t="shared" si="60"/>
        <v>1344896</v>
      </c>
      <c r="G211" s="25">
        <v>0.8</v>
      </c>
      <c r="H211" s="35">
        <f t="shared" si="61"/>
        <v>1075916.8</v>
      </c>
      <c r="I211" s="25">
        <v>0.19999999999999996</v>
      </c>
      <c r="J211" s="35">
        <f>+I211*F211</f>
        <v>268979.19999999995</v>
      </c>
      <c r="K211" s="75">
        <v>0</v>
      </c>
      <c r="L211" s="35"/>
      <c r="M211" s="34">
        <v>0</v>
      </c>
      <c r="N211" s="128">
        <f t="shared" si="54"/>
        <v>0</v>
      </c>
      <c r="O211" s="25">
        <v>0</v>
      </c>
      <c r="P211" s="35"/>
      <c r="Q211" s="34"/>
      <c r="R211" s="128">
        <f t="shared" si="55"/>
        <v>0</v>
      </c>
      <c r="S211" s="85">
        <v>1</v>
      </c>
      <c r="T211" s="77">
        <f t="shared" si="56"/>
        <v>1</v>
      </c>
      <c r="U211" s="73">
        <f t="shared" si="57"/>
        <v>1344896</v>
      </c>
      <c r="V211" s="106">
        <f t="shared" si="58"/>
        <v>0</v>
      </c>
      <c r="W211" s="97">
        <f t="shared" si="59"/>
        <v>1</v>
      </c>
      <c r="X211" s="77"/>
      <c r="Y211" s="77"/>
    </row>
    <row r="212" spans="1:25" ht="21.95" customHeight="1">
      <c r="B212" s="117" t="s">
        <v>258</v>
      </c>
      <c r="C212" s="31" t="s">
        <v>259</v>
      </c>
      <c r="D212" s="30"/>
      <c r="E212" s="38"/>
      <c r="F212" s="49"/>
      <c r="G212" s="67"/>
      <c r="H212" s="49"/>
      <c r="I212" s="67"/>
      <c r="J212" s="49"/>
      <c r="K212" s="49">
        <v>0</v>
      </c>
      <c r="L212" s="49"/>
      <c r="M212" s="124">
        <v>0</v>
      </c>
      <c r="N212" s="132">
        <f t="shared" si="54"/>
        <v>0</v>
      </c>
      <c r="O212" s="49">
        <v>0</v>
      </c>
      <c r="P212" s="49"/>
      <c r="Q212" s="124"/>
      <c r="R212" s="132">
        <f t="shared" si="55"/>
        <v>0</v>
      </c>
      <c r="S212" s="92"/>
      <c r="T212" s="77">
        <f t="shared" si="56"/>
        <v>0</v>
      </c>
      <c r="U212" s="73">
        <f t="shared" si="57"/>
        <v>0</v>
      </c>
      <c r="V212" s="106">
        <f t="shared" si="58"/>
        <v>0</v>
      </c>
      <c r="W212" s="97">
        <f t="shared" si="59"/>
        <v>0</v>
      </c>
      <c r="X212" s="77"/>
      <c r="Y212" s="77"/>
    </row>
    <row r="213" spans="1:25" ht="15" customHeight="1">
      <c r="B213" s="36"/>
      <c r="C213" s="48" t="s">
        <v>253</v>
      </c>
      <c r="D213" s="30"/>
      <c r="E213" s="38"/>
      <c r="F213" s="26"/>
      <c r="G213" s="25">
        <v>0</v>
      </c>
      <c r="H213" s="35"/>
      <c r="I213" s="25">
        <v>0</v>
      </c>
      <c r="J213" s="35"/>
      <c r="K213" s="75">
        <v>0</v>
      </c>
      <c r="L213" s="35"/>
      <c r="M213" s="34">
        <v>0</v>
      </c>
      <c r="N213" s="128">
        <f t="shared" si="54"/>
        <v>0</v>
      </c>
      <c r="O213" s="25">
        <v>0</v>
      </c>
      <c r="P213" s="35"/>
      <c r="Q213" s="34"/>
      <c r="R213" s="128">
        <f t="shared" si="55"/>
        <v>0</v>
      </c>
      <c r="S213" s="85"/>
      <c r="T213" s="77">
        <f t="shared" si="56"/>
        <v>0</v>
      </c>
      <c r="U213" s="73">
        <f t="shared" si="57"/>
        <v>0</v>
      </c>
      <c r="V213" s="106">
        <f t="shared" si="58"/>
        <v>0</v>
      </c>
      <c r="W213" s="97">
        <f t="shared" si="59"/>
        <v>0</v>
      </c>
      <c r="X213" s="77"/>
      <c r="Y213" s="77"/>
    </row>
    <row r="214" spans="1:25" ht="15" customHeight="1">
      <c r="A214" s="24" t="s">
        <v>81</v>
      </c>
      <c r="B214" s="36"/>
      <c r="C214" s="37" t="s">
        <v>260</v>
      </c>
      <c r="D214" s="30"/>
      <c r="E214" s="38">
        <v>0.02</v>
      </c>
      <c r="F214" s="26">
        <f>+E214*$D$205</f>
        <v>1344896</v>
      </c>
      <c r="G214" s="25">
        <v>0</v>
      </c>
      <c r="H214" s="35"/>
      <c r="I214" s="25">
        <v>0.72</v>
      </c>
      <c r="J214" s="35">
        <f>+I214*F214</f>
        <v>968325.12</v>
      </c>
      <c r="K214" s="75">
        <v>8.0000000000000071E-2</v>
      </c>
      <c r="L214" s="35">
        <f>K214*F214</f>
        <v>107591.68000000009</v>
      </c>
      <c r="M214" s="34">
        <v>8.0000000000000071E-2</v>
      </c>
      <c r="N214" s="128">
        <f t="shared" si="54"/>
        <v>107591.68000000009</v>
      </c>
      <c r="O214" s="25">
        <v>0</v>
      </c>
      <c r="P214" s="35">
        <f>F214*O214</f>
        <v>0</v>
      </c>
      <c r="Q214" s="34"/>
      <c r="R214" s="128">
        <f t="shared" si="55"/>
        <v>0</v>
      </c>
      <c r="S214" s="85">
        <v>0.8</v>
      </c>
      <c r="T214" s="77">
        <f t="shared" si="56"/>
        <v>0.8</v>
      </c>
      <c r="U214" s="73">
        <f t="shared" si="57"/>
        <v>1075916.8</v>
      </c>
      <c r="V214" s="106">
        <f t="shared" si="58"/>
        <v>268979.19999999995</v>
      </c>
      <c r="W214" s="97">
        <f t="shared" si="59"/>
        <v>0.8</v>
      </c>
      <c r="X214" s="77"/>
      <c r="Y214" s="77"/>
    </row>
    <row r="215" spans="1:25" ht="15" customHeight="1">
      <c r="A215" s="24" t="s">
        <v>81</v>
      </c>
      <c r="B215" s="36"/>
      <c r="C215" s="37" t="s">
        <v>261</v>
      </c>
      <c r="D215" s="30"/>
      <c r="E215" s="38"/>
      <c r="F215" s="26"/>
      <c r="G215" s="25">
        <v>0</v>
      </c>
      <c r="H215" s="35"/>
      <c r="I215" s="25">
        <v>0</v>
      </c>
      <c r="J215" s="35"/>
      <c r="K215" s="75">
        <v>0.1</v>
      </c>
      <c r="L215" s="35">
        <f>+K215*F214</f>
        <v>134489.60000000001</v>
      </c>
      <c r="M215" s="34">
        <v>0.1</v>
      </c>
      <c r="N215" s="128">
        <f>M215*F214</f>
        <v>134489.60000000001</v>
      </c>
      <c r="O215" s="25">
        <v>0.1</v>
      </c>
      <c r="P215" s="35">
        <f>F214*O215</f>
        <v>134489.60000000001</v>
      </c>
      <c r="Q215" s="34">
        <v>7.0000000000000007E-2</v>
      </c>
      <c r="R215" s="128">
        <f>Q215*F214</f>
        <v>94142.720000000016</v>
      </c>
      <c r="S215" s="85">
        <v>0.2</v>
      </c>
      <c r="T215" s="77">
        <f t="shared" si="56"/>
        <v>0.2</v>
      </c>
      <c r="U215" s="73">
        <f t="shared" si="57"/>
        <v>268979.20000000001</v>
      </c>
      <c r="V215" s="106">
        <f t="shared" si="58"/>
        <v>-268979.20000000001</v>
      </c>
      <c r="W215" s="97">
        <f t="shared" si="59"/>
        <v>0.17</v>
      </c>
      <c r="X215" s="77"/>
      <c r="Y215" s="77"/>
    </row>
    <row r="216" spans="1:25" s="4" customFormat="1" ht="15" customHeight="1">
      <c r="A216" s="43" t="s">
        <v>81</v>
      </c>
      <c r="B216" s="16"/>
      <c r="C216" s="18" t="s">
        <v>262</v>
      </c>
      <c r="D216" s="19"/>
      <c r="E216" s="34">
        <v>0.01</v>
      </c>
      <c r="F216" s="20">
        <f>+E216*$D$205</f>
        <v>672448</v>
      </c>
      <c r="G216" s="25">
        <v>0</v>
      </c>
      <c r="H216" s="35"/>
      <c r="I216" s="25">
        <v>0.4</v>
      </c>
      <c r="J216" s="35">
        <f>+I216*F216</f>
        <v>268979.20000000001</v>
      </c>
      <c r="K216" s="75">
        <v>0.2</v>
      </c>
      <c r="L216" s="35">
        <f>K216*F216</f>
        <v>134489.60000000001</v>
      </c>
      <c r="M216" s="34">
        <v>0</v>
      </c>
      <c r="N216" s="128">
        <f t="shared" si="54"/>
        <v>0</v>
      </c>
      <c r="O216" s="25">
        <v>0.19999999999999996</v>
      </c>
      <c r="P216" s="35">
        <f>F216*O216</f>
        <v>134489.59999999998</v>
      </c>
      <c r="Q216" s="34">
        <v>0.2</v>
      </c>
      <c r="R216" s="128">
        <f t="shared" si="55"/>
        <v>134489.60000000001</v>
      </c>
      <c r="S216" s="89">
        <v>0.8</v>
      </c>
      <c r="T216" s="108">
        <f t="shared" si="56"/>
        <v>0.8</v>
      </c>
      <c r="U216" s="109">
        <f t="shared" si="57"/>
        <v>537958.40000000002</v>
      </c>
      <c r="V216" s="110">
        <f t="shared" si="58"/>
        <v>134489.59999999998</v>
      </c>
      <c r="W216" s="97">
        <f t="shared" si="59"/>
        <v>0.60000000000000009</v>
      </c>
      <c r="X216" s="77"/>
      <c r="Y216" s="77"/>
    </row>
    <row r="217" spans="1:25" s="4" customFormat="1" ht="15" customHeight="1">
      <c r="A217" s="43" t="s">
        <v>81</v>
      </c>
      <c r="B217" s="16"/>
      <c r="C217" s="18" t="s">
        <v>263</v>
      </c>
      <c r="D217" s="19"/>
      <c r="E217" s="34"/>
      <c r="F217" s="20"/>
      <c r="G217" s="25">
        <v>0</v>
      </c>
      <c r="H217" s="35"/>
      <c r="I217" s="25">
        <v>0.1</v>
      </c>
      <c r="J217" s="35">
        <f>I217*F216</f>
        <v>67244.800000000003</v>
      </c>
      <c r="K217" s="75">
        <v>0</v>
      </c>
      <c r="L217" s="35">
        <f>+K217*F216</f>
        <v>0</v>
      </c>
      <c r="M217" s="34">
        <v>0</v>
      </c>
      <c r="N217" s="128">
        <f t="shared" si="54"/>
        <v>0</v>
      </c>
      <c r="O217" s="25">
        <v>0.1</v>
      </c>
      <c r="P217" s="35">
        <f>F216*O217</f>
        <v>67244.800000000003</v>
      </c>
      <c r="Q217" s="34">
        <v>0.1</v>
      </c>
      <c r="R217" s="128">
        <f>Q217*F216</f>
        <v>67244.800000000003</v>
      </c>
      <c r="S217" s="89">
        <v>0.2</v>
      </c>
      <c r="T217" s="108">
        <f t="shared" si="56"/>
        <v>0.2</v>
      </c>
      <c r="U217" s="109">
        <f t="shared" si="57"/>
        <v>134489.60000000001</v>
      </c>
      <c r="V217" s="110">
        <f t="shared" si="58"/>
        <v>-134489.60000000001</v>
      </c>
      <c r="W217" s="97">
        <f t="shared" si="59"/>
        <v>0.2</v>
      </c>
      <c r="X217" s="77"/>
      <c r="Y217" s="77"/>
    </row>
    <row r="218" spans="1:25" s="4" customFormat="1" ht="15" customHeight="1">
      <c r="A218" s="43" t="s">
        <v>81</v>
      </c>
      <c r="B218" s="16"/>
      <c r="C218" s="18" t="s">
        <v>264</v>
      </c>
      <c r="D218" s="19"/>
      <c r="E218" s="34">
        <v>0.02</v>
      </c>
      <c r="F218" s="20">
        <f>+E218*$D$205</f>
        <v>1344896</v>
      </c>
      <c r="G218" s="25">
        <v>0</v>
      </c>
      <c r="H218" s="35"/>
      <c r="I218" s="25">
        <v>0</v>
      </c>
      <c r="J218" s="35"/>
      <c r="K218" s="75">
        <v>0.8</v>
      </c>
      <c r="L218" s="35">
        <f>+K218*F218</f>
        <v>1075916.8</v>
      </c>
      <c r="M218" s="34">
        <v>0.8</v>
      </c>
      <c r="N218" s="128">
        <f t="shared" si="54"/>
        <v>1075916.8</v>
      </c>
      <c r="O218" s="25">
        <v>0</v>
      </c>
      <c r="P218" s="35">
        <f>F218*O218</f>
        <v>0</v>
      </c>
      <c r="Q218" s="34"/>
      <c r="R218" s="128">
        <f t="shared" si="55"/>
        <v>0</v>
      </c>
      <c r="S218" s="89">
        <v>0.8</v>
      </c>
      <c r="T218" s="108">
        <f t="shared" si="56"/>
        <v>0.8</v>
      </c>
      <c r="U218" s="109">
        <f t="shared" si="57"/>
        <v>1075916.8</v>
      </c>
      <c r="V218" s="110">
        <f t="shared" si="58"/>
        <v>268979.19999999995</v>
      </c>
      <c r="W218" s="97">
        <f t="shared" si="59"/>
        <v>0.8</v>
      </c>
      <c r="X218" s="77"/>
      <c r="Y218" s="77"/>
    </row>
    <row r="219" spans="1:25" s="4" customFormat="1" ht="15" customHeight="1">
      <c r="A219" s="43" t="s">
        <v>81</v>
      </c>
      <c r="B219" s="16"/>
      <c r="C219" s="18" t="s">
        <v>265</v>
      </c>
      <c r="D219" s="19"/>
      <c r="E219" s="34"/>
      <c r="F219" s="20"/>
      <c r="G219" s="25">
        <v>0</v>
      </c>
      <c r="H219" s="35"/>
      <c r="I219" s="25">
        <v>0</v>
      </c>
      <c r="J219" s="35"/>
      <c r="K219" s="75">
        <v>0.1</v>
      </c>
      <c r="L219" s="35">
        <f>+K219*F218</f>
        <v>134489.60000000001</v>
      </c>
      <c r="M219" s="34">
        <v>0.1</v>
      </c>
      <c r="N219" s="128">
        <f>M219*F218</f>
        <v>134489.60000000001</v>
      </c>
      <c r="O219" s="25">
        <v>0.1</v>
      </c>
      <c r="P219" s="35">
        <f>+O219*F218</f>
        <v>134489.60000000001</v>
      </c>
      <c r="Q219" s="34">
        <v>0.1</v>
      </c>
      <c r="R219" s="128">
        <f>Q219*F218</f>
        <v>134489.60000000001</v>
      </c>
      <c r="S219" s="89">
        <v>0.2</v>
      </c>
      <c r="T219" s="108">
        <f t="shared" si="56"/>
        <v>0.2</v>
      </c>
      <c r="U219" s="109">
        <f t="shared" si="57"/>
        <v>268979.20000000001</v>
      </c>
      <c r="V219" s="110">
        <f t="shared" si="58"/>
        <v>-268979.20000000001</v>
      </c>
      <c r="W219" s="97">
        <f t="shared" si="59"/>
        <v>0.2</v>
      </c>
      <c r="X219" s="77"/>
      <c r="Y219" s="77"/>
    </row>
    <row r="220" spans="1:25" s="4" customFormat="1" ht="15" customHeight="1">
      <c r="A220" s="43" t="s">
        <v>81</v>
      </c>
      <c r="B220" s="16"/>
      <c r="C220" s="18" t="s">
        <v>266</v>
      </c>
      <c r="D220" s="19"/>
      <c r="E220" s="34">
        <v>0.01</v>
      </c>
      <c r="F220" s="20">
        <f>+E220*$D$205</f>
        <v>672448</v>
      </c>
      <c r="G220" s="25">
        <v>0</v>
      </c>
      <c r="H220" s="35"/>
      <c r="I220" s="25">
        <v>0</v>
      </c>
      <c r="J220" s="35"/>
      <c r="K220" s="75">
        <v>0.8</v>
      </c>
      <c r="L220" s="35">
        <f>+K220*F220</f>
        <v>537958.40000000002</v>
      </c>
      <c r="M220" s="34">
        <v>0.8</v>
      </c>
      <c r="N220" s="128">
        <f t="shared" si="54"/>
        <v>537958.40000000002</v>
      </c>
      <c r="O220" s="25">
        <v>0</v>
      </c>
      <c r="P220" s="35">
        <f>F220*O220</f>
        <v>0</v>
      </c>
      <c r="Q220" s="34"/>
      <c r="R220" s="128">
        <f t="shared" si="55"/>
        <v>0</v>
      </c>
      <c r="S220" s="89">
        <v>0.8</v>
      </c>
      <c r="T220" s="108">
        <f t="shared" si="56"/>
        <v>0.8</v>
      </c>
      <c r="U220" s="109">
        <f t="shared" si="57"/>
        <v>537958.40000000002</v>
      </c>
      <c r="V220" s="110">
        <f t="shared" si="58"/>
        <v>134489.59999999998</v>
      </c>
      <c r="W220" s="97">
        <f t="shared" si="59"/>
        <v>0.8</v>
      </c>
      <c r="X220" s="77"/>
      <c r="Y220" s="77"/>
    </row>
    <row r="221" spans="1:25" s="4" customFormat="1" ht="15" customHeight="1">
      <c r="A221" s="43" t="s">
        <v>81</v>
      </c>
      <c r="B221" s="16"/>
      <c r="C221" s="18" t="s">
        <v>267</v>
      </c>
      <c r="D221" s="19"/>
      <c r="E221" s="34"/>
      <c r="F221" s="20"/>
      <c r="G221" s="25">
        <v>0</v>
      </c>
      <c r="H221" s="35"/>
      <c r="I221" s="25">
        <v>0</v>
      </c>
      <c r="J221" s="35"/>
      <c r="K221" s="75">
        <v>0.1</v>
      </c>
      <c r="L221" s="35">
        <f>+K221*F220</f>
        <v>67244.800000000003</v>
      </c>
      <c r="M221" s="34">
        <v>0.1</v>
      </c>
      <c r="N221" s="128">
        <f>M221*F220</f>
        <v>67244.800000000003</v>
      </c>
      <c r="O221" s="25">
        <v>0.1</v>
      </c>
      <c r="P221" s="35">
        <f>+O221*F220</f>
        <v>67244.800000000003</v>
      </c>
      <c r="Q221" s="34">
        <v>0.1</v>
      </c>
      <c r="R221" s="128">
        <f>Q221*F220</f>
        <v>67244.800000000003</v>
      </c>
      <c r="S221" s="89">
        <v>0.2</v>
      </c>
      <c r="T221" s="108">
        <f t="shared" si="56"/>
        <v>0.2</v>
      </c>
      <c r="U221" s="109">
        <f t="shared" si="57"/>
        <v>134489.60000000001</v>
      </c>
      <c r="V221" s="110">
        <f t="shared" si="58"/>
        <v>-134489.60000000001</v>
      </c>
      <c r="W221" s="97">
        <f t="shared" si="59"/>
        <v>0.2</v>
      </c>
      <c r="X221" s="77"/>
      <c r="Y221" s="77"/>
    </row>
    <row r="222" spans="1:25" s="4" customFormat="1" ht="15" customHeight="1">
      <c r="A222" s="43" t="s">
        <v>81</v>
      </c>
      <c r="B222" s="16"/>
      <c r="C222" s="18" t="s">
        <v>268</v>
      </c>
      <c r="D222" s="19"/>
      <c r="E222" s="34">
        <v>0.01</v>
      </c>
      <c r="F222" s="20">
        <f>+E222*$D$205</f>
        <v>672448</v>
      </c>
      <c r="G222" s="25">
        <v>0.4</v>
      </c>
      <c r="H222" s="35">
        <f>+G222*F222</f>
        <v>268979.20000000001</v>
      </c>
      <c r="I222" s="25">
        <v>0.29999999999999993</v>
      </c>
      <c r="J222" s="35">
        <f>+I222*F222</f>
        <v>201734.39999999997</v>
      </c>
      <c r="K222" s="75">
        <v>0.10000000000000009</v>
      </c>
      <c r="L222" s="35">
        <f>+K222*F222</f>
        <v>67244.800000000061</v>
      </c>
      <c r="M222" s="34">
        <v>0.10000000000000009</v>
      </c>
      <c r="N222" s="128">
        <f t="shared" si="54"/>
        <v>67244.800000000061</v>
      </c>
      <c r="O222" s="25">
        <v>0</v>
      </c>
      <c r="P222" s="35">
        <f>F222*O222</f>
        <v>0</v>
      </c>
      <c r="Q222" s="34"/>
      <c r="R222" s="128">
        <f t="shared" si="55"/>
        <v>0</v>
      </c>
      <c r="S222" s="89">
        <v>0.8</v>
      </c>
      <c r="T222" s="108">
        <f t="shared" si="56"/>
        <v>0.8</v>
      </c>
      <c r="U222" s="109">
        <f t="shared" si="57"/>
        <v>537958.40000000002</v>
      </c>
      <c r="V222" s="110">
        <f t="shared" si="58"/>
        <v>134489.59999999998</v>
      </c>
      <c r="W222" s="97">
        <f t="shared" si="59"/>
        <v>0.8</v>
      </c>
      <c r="X222" s="77"/>
      <c r="Y222" s="77"/>
    </row>
    <row r="223" spans="1:25" s="4" customFormat="1" ht="15" customHeight="1">
      <c r="A223" s="43" t="s">
        <v>81</v>
      </c>
      <c r="B223" s="16"/>
      <c r="C223" s="18" t="s">
        <v>269</v>
      </c>
      <c r="D223" s="19"/>
      <c r="E223" s="34"/>
      <c r="F223" s="20"/>
      <c r="G223" s="25">
        <v>0.1</v>
      </c>
      <c r="H223" s="35">
        <f>+G223*F222</f>
        <v>67244.800000000003</v>
      </c>
      <c r="I223" s="25">
        <v>4.0000000000000008E-2</v>
      </c>
      <c r="J223" s="35">
        <f>+I223*F222</f>
        <v>26897.920000000006</v>
      </c>
      <c r="K223" s="75">
        <v>0.06</v>
      </c>
      <c r="L223" s="35">
        <f>+K223*F222</f>
        <v>40346.879999999997</v>
      </c>
      <c r="M223" s="34">
        <v>0.06</v>
      </c>
      <c r="N223" s="128">
        <f>M223*F222</f>
        <v>40346.879999999997</v>
      </c>
      <c r="O223" s="25">
        <v>0</v>
      </c>
      <c r="P223" s="35">
        <f>F222*O223</f>
        <v>0</v>
      </c>
      <c r="Q223" s="34"/>
      <c r="R223" s="128">
        <f t="shared" si="55"/>
        <v>0</v>
      </c>
      <c r="S223" s="89">
        <v>0.2</v>
      </c>
      <c r="T223" s="108">
        <f t="shared" si="56"/>
        <v>0.2</v>
      </c>
      <c r="U223" s="109">
        <f t="shared" si="57"/>
        <v>134489.60000000001</v>
      </c>
      <c r="V223" s="110">
        <f t="shared" si="58"/>
        <v>-134489.60000000001</v>
      </c>
      <c r="W223" s="97">
        <f t="shared" si="59"/>
        <v>0.2</v>
      </c>
      <c r="X223" s="77"/>
      <c r="Y223" s="77"/>
    </row>
    <row r="224" spans="1:25" s="4" customFormat="1" ht="15" customHeight="1">
      <c r="A224" s="43" t="s">
        <v>81</v>
      </c>
      <c r="B224" s="16"/>
      <c r="C224" s="18" t="s">
        <v>270</v>
      </c>
      <c r="D224" s="19"/>
      <c r="E224" s="34">
        <v>0.01</v>
      </c>
      <c r="F224" s="20">
        <f>+E224*$D$205</f>
        <v>672448</v>
      </c>
      <c r="G224" s="25">
        <v>0</v>
      </c>
      <c r="H224" s="35">
        <f>+G224*F224</f>
        <v>0</v>
      </c>
      <c r="I224" s="25">
        <v>0</v>
      </c>
      <c r="J224" s="35"/>
      <c r="K224" s="75">
        <v>0.8</v>
      </c>
      <c r="L224" s="35">
        <f>+K224*F224</f>
        <v>537958.40000000002</v>
      </c>
      <c r="M224" s="34">
        <v>0.8</v>
      </c>
      <c r="N224" s="128">
        <f t="shared" si="54"/>
        <v>537958.40000000002</v>
      </c>
      <c r="O224" s="25">
        <v>0</v>
      </c>
      <c r="P224" s="35">
        <f>F224*O224</f>
        <v>0</v>
      </c>
      <c r="Q224" s="34"/>
      <c r="R224" s="128">
        <f t="shared" si="55"/>
        <v>0</v>
      </c>
      <c r="S224" s="89">
        <v>0.8</v>
      </c>
      <c r="T224" s="108">
        <f t="shared" si="56"/>
        <v>0.8</v>
      </c>
      <c r="U224" s="109">
        <f t="shared" si="57"/>
        <v>537958.40000000002</v>
      </c>
      <c r="V224" s="110">
        <f t="shared" si="58"/>
        <v>134489.59999999998</v>
      </c>
      <c r="W224" s="97">
        <f t="shared" si="59"/>
        <v>0.8</v>
      </c>
      <c r="X224" s="77"/>
      <c r="Y224" s="77"/>
    </row>
    <row r="225" spans="1:25" s="4" customFormat="1" ht="15" customHeight="1">
      <c r="A225" s="43" t="s">
        <v>81</v>
      </c>
      <c r="B225" s="16"/>
      <c r="C225" s="18" t="s">
        <v>271</v>
      </c>
      <c r="D225" s="19"/>
      <c r="E225" s="34"/>
      <c r="F225" s="20"/>
      <c r="G225" s="25">
        <v>0</v>
      </c>
      <c r="H225" s="35"/>
      <c r="I225" s="25">
        <v>0</v>
      </c>
      <c r="J225" s="35">
        <f>+I225*F224</f>
        <v>0</v>
      </c>
      <c r="K225" s="75">
        <v>0</v>
      </c>
      <c r="L225" s="35">
        <f>+K225*F224</f>
        <v>0</v>
      </c>
      <c r="M225" s="34">
        <v>0</v>
      </c>
      <c r="N225" s="128">
        <f t="shared" si="54"/>
        <v>0</v>
      </c>
      <c r="O225" s="25">
        <v>0.2</v>
      </c>
      <c r="P225" s="35">
        <f>F224*O225</f>
        <v>134489.60000000001</v>
      </c>
      <c r="Q225" s="34">
        <v>0.2</v>
      </c>
      <c r="R225" s="128">
        <f>Q225*F224</f>
        <v>134489.60000000001</v>
      </c>
      <c r="S225" s="89">
        <v>0.2</v>
      </c>
      <c r="T225" s="108">
        <f t="shared" si="56"/>
        <v>0.2</v>
      </c>
      <c r="U225" s="109">
        <f t="shared" si="57"/>
        <v>134489.60000000001</v>
      </c>
      <c r="V225" s="110">
        <f t="shared" si="58"/>
        <v>-134489.60000000001</v>
      </c>
      <c r="W225" s="97">
        <f t="shared" si="59"/>
        <v>0.2</v>
      </c>
      <c r="X225" s="77"/>
      <c r="Y225" s="77"/>
    </row>
    <row r="226" spans="1:25" s="4" customFormat="1" ht="15" customHeight="1">
      <c r="A226" s="43" t="s">
        <v>81</v>
      </c>
      <c r="B226" s="16" t="s">
        <v>272</v>
      </c>
      <c r="C226" s="50" t="s">
        <v>273</v>
      </c>
      <c r="D226" s="19"/>
      <c r="E226" s="34">
        <v>0.02</v>
      </c>
      <c r="F226" s="20">
        <f>+E226*$D$205</f>
        <v>1344896</v>
      </c>
      <c r="G226" s="25">
        <v>0</v>
      </c>
      <c r="H226" s="35">
        <f>+G226*$F226</f>
        <v>0</v>
      </c>
      <c r="I226" s="25">
        <v>0</v>
      </c>
      <c r="J226" s="35">
        <f>+I226*$F226</f>
        <v>0</v>
      </c>
      <c r="K226" s="75">
        <v>0</v>
      </c>
      <c r="L226" s="35">
        <f>+K226*$F226</f>
        <v>0</v>
      </c>
      <c r="M226" s="34">
        <v>0</v>
      </c>
      <c r="N226" s="128">
        <f t="shared" si="54"/>
        <v>0</v>
      </c>
      <c r="O226" s="25">
        <v>1</v>
      </c>
      <c r="P226" s="35">
        <f>+O226*$F226</f>
        <v>1344896</v>
      </c>
      <c r="Q226" s="34"/>
      <c r="R226" s="128">
        <f t="shared" si="55"/>
        <v>0</v>
      </c>
      <c r="S226" s="89">
        <v>1</v>
      </c>
      <c r="T226" s="108">
        <f t="shared" si="56"/>
        <v>1</v>
      </c>
      <c r="U226" s="109">
        <f t="shared" si="57"/>
        <v>1344896</v>
      </c>
      <c r="V226" s="110">
        <f t="shared" si="58"/>
        <v>0</v>
      </c>
      <c r="W226" s="97">
        <f t="shared" si="59"/>
        <v>0</v>
      </c>
      <c r="X226" s="77"/>
      <c r="Y226" s="77"/>
    </row>
    <row r="227" spans="1:25" s="4" customFormat="1" ht="15" customHeight="1">
      <c r="A227" s="43" t="s">
        <v>274</v>
      </c>
      <c r="B227" s="16" t="s">
        <v>275</v>
      </c>
      <c r="C227" s="50" t="s">
        <v>276</v>
      </c>
      <c r="D227" s="19"/>
      <c r="E227" s="34">
        <v>0.02</v>
      </c>
      <c r="F227" s="20">
        <f>+E227*$D$205</f>
        <v>1344896</v>
      </c>
      <c r="G227" s="25">
        <v>0</v>
      </c>
      <c r="H227" s="35">
        <f>+G227*$F227</f>
        <v>0</v>
      </c>
      <c r="I227" s="25">
        <v>0</v>
      </c>
      <c r="J227" s="35">
        <f>+I227*$F227</f>
        <v>0</v>
      </c>
      <c r="K227" s="75">
        <v>0</v>
      </c>
      <c r="L227" s="35">
        <f>+K227*$F227</f>
        <v>0</v>
      </c>
      <c r="M227" s="34">
        <v>0</v>
      </c>
      <c r="N227" s="128">
        <f t="shared" si="54"/>
        <v>0</v>
      </c>
      <c r="O227" s="25">
        <v>1</v>
      </c>
      <c r="P227" s="35">
        <f>+O227*$F227</f>
        <v>1344896</v>
      </c>
      <c r="Q227" s="34"/>
      <c r="R227" s="128">
        <f t="shared" si="55"/>
        <v>0</v>
      </c>
      <c r="S227" s="89">
        <v>1</v>
      </c>
      <c r="T227" s="108">
        <f t="shared" si="56"/>
        <v>1</v>
      </c>
      <c r="U227" s="109">
        <f t="shared" si="57"/>
        <v>1344896</v>
      </c>
      <c r="V227" s="110">
        <f t="shared" si="58"/>
        <v>0</v>
      </c>
      <c r="W227" s="97">
        <f t="shared" si="59"/>
        <v>0</v>
      </c>
      <c r="X227" s="77"/>
      <c r="Y227" s="77"/>
    </row>
    <row r="228" spans="1:25" s="4" customFormat="1" ht="15" customHeight="1">
      <c r="A228" s="43"/>
      <c r="B228" s="16" t="s">
        <v>277</v>
      </c>
      <c r="C228" s="50" t="s">
        <v>252</v>
      </c>
      <c r="D228" s="19"/>
      <c r="E228" s="34"/>
      <c r="F228" s="20"/>
      <c r="G228" s="25">
        <v>0</v>
      </c>
      <c r="H228" s="35"/>
      <c r="I228" s="25">
        <v>0</v>
      </c>
      <c r="J228" s="35"/>
      <c r="K228" s="75">
        <v>0</v>
      </c>
      <c r="L228" s="35"/>
      <c r="M228" s="34">
        <v>0</v>
      </c>
      <c r="N228" s="128">
        <f t="shared" si="54"/>
        <v>0</v>
      </c>
      <c r="O228" s="25">
        <v>0</v>
      </c>
      <c r="P228" s="35"/>
      <c r="Q228" s="34"/>
      <c r="R228" s="128">
        <f t="shared" si="55"/>
        <v>0</v>
      </c>
      <c r="S228" s="89"/>
      <c r="T228" s="108">
        <f t="shared" si="56"/>
        <v>0</v>
      </c>
      <c r="U228" s="109">
        <f t="shared" si="57"/>
        <v>0</v>
      </c>
      <c r="V228" s="110">
        <f t="shared" si="58"/>
        <v>0</v>
      </c>
      <c r="W228" s="97">
        <f t="shared" si="59"/>
        <v>0</v>
      </c>
      <c r="X228" s="77"/>
      <c r="Y228" s="77"/>
    </row>
    <row r="229" spans="1:25" s="4" customFormat="1" ht="15" customHeight="1">
      <c r="A229" s="43"/>
      <c r="B229" s="16"/>
      <c r="C229" s="50" t="s">
        <v>278</v>
      </c>
      <c r="D229" s="19"/>
      <c r="E229" s="34"/>
      <c r="F229" s="20"/>
      <c r="G229" s="25">
        <v>0</v>
      </c>
      <c r="H229" s="35"/>
      <c r="I229" s="25">
        <v>0</v>
      </c>
      <c r="J229" s="35"/>
      <c r="K229" s="75">
        <v>0</v>
      </c>
      <c r="L229" s="35"/>
      <c r="M229" s="34">
        <v>0</v>
      </c>
      <c r="N229" s="128">
        <f t="shared" si="54"/>
        <v>0</v>
      </c>
      <c r="O229" s="25">
        <v>0</v>
      </c>
      <c r="P229" s="35"/>
      <c r="Q229" s="34"/>
      <c r="R229" s="128">
        <f t="shared" si="55"/>
        <v>0</v>
      </c>
      <c r="S229" s="89"/>
      <c r="T229" s="108">
        <f t="shared" si="56"/>
        <v>0</v>
      </c>
      <c r="U229" s="109">
        <f t="shared" si="57"/>
        <v>0</v>
      </c>
      <c r="V229" s="110">
        <f t="shared" si="58"/>
        <v>0</v>
      </c>
      <c r="W229" s="97">
        <f t="shared" si="59"/>
        <v>0</v>
      </c>
      <c r="X229" s="77"/>
      <c r="Y229" s="77"/>
    </row>
    <row r="230" spans="1:25" s="4" customFormat="1" ht="15" customHeight="1">
      <c r="A230" s="43" t="s">
        <v>18</v>
      </c>
      <c r="B230" s="16"/>
      <c r="C230" s="18" t="s">
        <v>254</v>
      </c>
      <c r="D230" s="19"/>
      <c r="E230" s="34">
        <v>0.02</v>
      </c>
      <c r="F230" s="20">
        <f>+E230*$D$205</f>
        <v>1344896</v>
      </c>
      <c r="G230" s="25">
        <v>0</v>
      </c>
      <c r="H230" s="35">
        <f>+G230*F230</f>
        <v>0</v>
      </c>
      <c r="I230" s="25">
        <v>1</v>
      </c>
      <c r="J230" s="35">
        <f>+I230*F230</f>
        <v>1344896</v>
      </c>
      <c r="K230" s="75">
        <v>0</v>
      </c>
      <c r="L230" s="35"/>
      <c r="M230" s="34">
        <v>0</v>
      </c>
      <c r="N230" s="128">
        <f t="shared" si="54"/>
        <v>0</v>
      </c>
      <c r="O230" s="25">
        <v>0</v>
      </c>
      <c r="P230" s="35"/>
      <c r="Q230" s="34"/>
      <c r="R230" s="128">
        <f t="shared" si="55"/>
        <v>0</v>
      </c>
      <c r="S230" s="89">
        <v>1</v>
      </c>
      <c r="T230" s="108">
        <f t="shared" si="56"/>
        <v>1</v>
      </c>
      <c r="U230" s="109">
        <f t="shared" si="57"/>
        <v>1344896</v>
      </c>
      <c r="V230" s="110">
        <f t="shared" si="58"/>
        <v>0</v>
      </c>
      <c r="W230" s="97">
        <f t="shared" si="59"/>
        <v>1</v>
      </c>
      <c r="X230" s="77"/>
      <c r="Y230" s="77"/>
    </row>
    <row r="231" spans="1:25" s="4" customFormat="1" ht="15" customHeight="1">
      <c r="A231" s="43" t="s">
        <v>18</v>
      </c>
      <c r="B231" s="16"/>
      <c r="C231" s="18" t="s">
        <v>255</v>
      </c>
      <c r="D231" s="19"/>
      <c r="E231" s="34">
        <v>0.02</v>
      </c>
      <c r="F231" s="20">
        <f t="shared" ref="F231:F233" si="62">+E231*$D$205</f>
        <v>1344896</v>
      </c>
      <c r="G231" s="25">
        <v>0</v>
      </c>
      <c r="H231" s="35">
        <f>+G231*F231</f>
        <v>0</v>
      </c>
      <c r="I231" s="25">
        <v>1</v>
      </c>
      <c r="J231" s="35">
        <f>+I231*F231</f>
        <v>1344896</v>
      </c>
      <c r="K231" s="75">
        <v>0</v>
      </c>
      <c r="L231" s="35"/>
      <c r="M231" s="34">
        <v>0</v>
      </c>
      <c r="N231" s="128">
        <f t="shared" si="54"/>
        <v>0</v>
      </c>
      <c r="O231" s="25">
        <v>0</v>
      </c>
      <c r="P231" s="35"/>
      <c r="Q231" s="34"/>
      <c r="R231" s="128">
        <f t="shared" si="55"/>
        <v>0</v>
      </c>
      <c r="S231" s="89">
        <v>1</v>
      </c>
      <c r="T231" s="108">
        <f t="shared" si="56"/>
        <v>1</v>
      </c>
      <c r="U231" s="109">
        <f t="shared" si="57"/>
        <v>1344896</v>
      </c>
      <c r="V231" s="110">
        <f t="shared" si="58"/>
        <v>0</v>
      </c>
      <c r="W231" s="97">
        <f t="shared" si="59"/>
        <v>1</v>
      </c>
      <c r="X231" s="77"/>
      <c r="Y231" s="77"/>
    </row>
    <row r="232" spans="1:25" ht="15" customHeight="1">
      <c r="A232" s="24" t="s">
        <v>18</v>
      </c>
      <c r="B232" s="36"/>
      <c r="C232" s="37" t="s">
        <v>256</v>
      </c>
      <c r="D232" s="30"/>
      <c r="E232" s="38">
        <v>0.02</v>
      </c>
      <c r="F232" s="26">
        <f t="shared" si="62"/>
        <v>1344896</v>
      </c>
      <c r="G232" s="25">
        <v>0</v>
      </c>
      <c r="H232" s="35"/>
      <c r="I232" s="25">
        <v>1</v>
      </c>
      <c r="J232" s="35">
        <f>+I232*F232</f>
        <v>1344896</v>
      </c>
      <c r="K232" s="75">
        <v>0</v>
      </c>
      <c r="L232" s="35"/>
      <c r="M232" s="34">
        <v>0</v>
      </c>
      <c r="N232" s="128">
        <f t="shared" si="54"/>
        <v>0</v>
      </c>
      <c r="O232" s="25">
        <v>0</v>
      </c>
      <c r="P232" s="35"/>
      <c r="Q232" s="34"/>
      <c r="R232" s="128">
        <f t="shared" si="55"/>
        <v>0</v>
      </c>
      <c r="S232" s="85">
        <v>1</v>
      </c>
      <c r="T232" s="77">
        <f t="shared" si="56"/>
        <v>1</v>
      </c>
      <c r="U232" s="73">
        <f t="shared" si="57"/>
        <v>1344896</v>
      </c>
      <c r="V232" s="106">
        <f t="shared" si="58"/>
        <v>0</v>
      </c>
      <c r="W232" s="97">
        <f t="shared" si="59"/>
        <v>1</v>
      </c>
      <c r="X232" s="77"/>
      <c r="Y232" s="77"/>
    </row>
    <row r="233" spans="1:25" ht="15" customHeight="1">
      <c r="A233" s="24" t="s">
        <v>18</v>
      </c>
      <c r="B233" s="36"/>
      <c r="C233" s="37" t="s">
        <v>257</v>
      </c>
      <c r="D233" s="30"/>
      <c r="E233" s="38">
        <v>0.02</v>
      </c>
      <c r="F233" s="26">
        <f t="shared" si="62"/>
        <v>1344896</v>
      </c>
      <c r="G233" s="25">
        <v>0</v>
      </c>
      <c r="H233" s="35"/>
      <c r="I233" s="25">
        <v>1</v>
      </c>
      <c r="J233" s="35">
        <f>+I233*F233</f>
        <v>1344896</v>
      </c>
      <c r="K233" s="75">
        <v>0</v>
      </c>
      <c r="L233" s="35"/>
      <c r="M233" s="34">
        <v>0</v>
      </c>
      <c r="N233" s="128">
        <f t="shared" si="54"/>
        <v>0</v>
      </c>
      <c r="O233" s="25">
        <v>0</v>
      </c>
      <c r="P233" s="35"/>
      <c r="Q233" s="34"/>
      <c r="R233" s="128">
        <f t="shared" si="55"/>
        <v>0</v>
      </c>
      <c r="S233" s="85">
        <v>1</v>
      </c>
      <c r="T233" s="77">
        <f t="shared" si="56"/>
        <v>1</v>
      </c>
      <c r="U233" s="73">
        <f t="shared" si="57"/>
        <v>1344896</v>
      </c>
      <c r="V233" s="106">
        <f t="shared" si="58"/>
        <v>0</v>
      </c>
      <c r="W233" s="97">
        <f t="shared" si="59"/>
        <v>1</v>
      </c>
      <c r="X233" s="77"/>
      <c r="Y233" s="77"/>
    </row>
    <row r="234" spans="1:25" ht="21.95" customHeight="1">
      <c r="B234" s="36" t="s">
        <v>12</v>
      </c>
      <c r="C234" s="31" t="s">
        <v>259</v>
      </c>
      <c r="D234" s="30"/>
      <c r="E234" s="38"/>
      <c r="F234" s="49"/>
      <c r="G234" s="67"/>
      <c r="H234" s="49"/>
      <c r="I234" s="67"/>
      <c r="J234" s="49"/>
      <c r="K234" s="49">
        <v>0</v>
      </c>
      <c r="L234" s="49"/>
      <c r="M234" s="124">
        <v>0</v>
      </c>
      <c r="N234" s="132">
        <f t="shared" si="54"/>
        <v>0</v>
      </c>
      <c r="O234" s="49">
        <v>0</v>
      </c>
      <c r="P234" s="49"/>
      <c r="Q234" s="124"/>
      <c r="R234" s="132">
        <f t="shared" si="55"/>
        <v>0</v>
      </c>
      <c r="S234" s="92"/>
      <c r="T234" s="77">
        <f t="shared" si="56"/>
        <v>0</v>
      </c>
      <c r="U234" s="73">
        <f t="shared" si="57"/>
        <v>0</v>
      </c>
      <c r="V234" s="106">
        <f t="shared" si="58"/>
        <v>0</v>
      </c>
      <c r="W234" s="97">
        <f t="shared" si="59"/>
        <v>0</v>
      </c>
      <c r="X234" s="77"/>
      <c r="Y234" s="77"/>
    </row>
    <row r="235" spans="1:25" ht="15" customHeight="1">
      <c r="B235" s="36"/>
      <c r="C235" s="48" t="s">
        <v>278</v>
      </c>
      <c r="D235" s="30"/>
      <c r="E235" s="38"/>
      <c r="F235" s="26"/>
      <c r="G235" s="25">
        <v>0</v>
      </c>
      <c r="H235" s="35"/>
      <c r="I235" s="25">
        <v>0</v>
      </c>
      <c r="J235" s="35"/>
      <c r="K235" s="75">
        <v>0</v>
      </c>
      <c r="L235" s="35"/>
      <c r="M235" s="34">
        <v>0</v>
      </c>
      <c r="N235" s="128">
        <f t="shared" si="54"/>
        <v>0</v>
      </c>
      <c r="O235" s="25">
        <v>0</v>
      </c>
      <c r="P235" s="35"/>
      <c r="Q235" s="34"/>
      <c r="R235" s="128">
        <f t="shared" si="55"/>
        <v>0</v>
      </c>
      <c r="S235" s="85"/>
      <c r="T235" s="77">
        <f t="shared" si="56"/>
        <v>0</v>
      </c>
      <c r="U235" s="73">
        <f t="shared" si="57"/>
        <v>0</v>
      </c>
      <c r="V235" s="106">
        <f t="shared" si="58"/>
        <v>0</v>
      </c>
      <c r="W235" s="97">
        <f t="shared" si="59"/>
        <v>0</v>
      </c>
      <c r="X235" s="77"/>
      <c r="Y235" s="77"/>
    </row>
    <row r="236" spans="1:25" s="3" customFormat="1" ht="15" customHeight="1">
      <c r="A236" s="24" t="s">
        <v>81</v>
      </c>
      <c r="B236" s="16"/>
      <c r="C236" s="18" t="s">
        <v>260</v>
      </c>
      <c r="D236" s="19"/>
      <c r="E236" s="34">
        <v>0.02</v>
      </c>
      <c r="F236" s="20">
        <f>+E236*$D$205</f>
        <v>1344896</v>
      </c>
      <c r="G236" s="25">
        <v>0</v>
      </c>
      <c r="H236" s="35"/>
      <c r="I236" s="25">
        <v>0.8</v>
      </c>
      <c r="J236" s="35">
        <f>+I236*F236</f>
        <v>1075916.8</v>
      </c>
      <c r="K236" s="75">
        <v>0</v>
      </c>
      <c r="L236" s="35"/>
      <c r="M236" s="34">
        <v>0</v>
      </c>
      <c r="N236" s="128">
        <f t="shared" si="54"/>
        <v>0</v>
      </c>
      <c r="O236" s="25">
        <v>0</v>
      </c>
      <c r="P236" s="35"/>
      <c r="Q236" s="34"/>
      <c r="R236" s="128">
        <f t="shared" si="55"/>
        <v>0</v>
      </c>
      <c r="S236" s="85">
        <v>0.8</v>
      </c>
      <c r="T236" s="77">
        <f t="shared" si="56"/>
        <v>0.8</v>
      </c>
      <c r="U236" s="73">
        <f t="shared" si="57"/>
        <v>1075916.8</v>
      </c>
      <c r="V236" s="106">
        <f t="shared" si="58"/>
        <v>268979.19999999995</v>
      </c>
      <c r="W236" s="97">
        <f t="shared" si="59"/>
        <v>0.8</v>
      </c>
      <c r="X236" s="77"/>
      <c r="Y236" s="77"/>
    </row>
    <row r="237" spans="1:25" s="3" customFormat="1" ht="15" customHeight="1">
      <c r="A237" s="24" t="s">
        <v>81</v>
      </c>
      <c r="B237" s="16"/>
      <c r="C237" s="18" t="s">
        <v>261</v>
      </c>
      <c r="D237" s="19"/>
      <c r="E237" s="34"/>
      <c r="F237" s="20"/>
      <c r="G237" s="25">
        <v>0</v>
      </c>
      <c r="H237" s="35"/>
      <c r="I237" s="25">
        <v>0.05</v>
      </c>
      <c r="J237" s="35">
        <f>I237*F236</f>
        <v>67244.800000000003</v>
      </c>
      <c r="K237" s="75">
        <v>0</v>
      </c>
      <c r="L237" s="35">
        <f>+K237*F236</f>
        <v>0</v>
      </c>
      <c r="M237" s="34">
        <v>0</v>
      </c>
      <c r="N237" s="128">
        <f t="shared" si="54"/>
        <v>0</v>
      </c>
      <c r="O237" s="25">
        <v>0.15000000000000002</v>
      </c>
      <c r="P237" s="35">
        <f>F236*O237</f>
        <v>201734.40000000002</v>
      </c>
      <c r="Q237" s="34"/>
      <c r="R237" s="128">
        <f t="shared" si="55"/>
        <v>0</v>
      </c>
      <c r="S237" s="85">
        <v>0.2</v>
      </c>
      <c r="T237" s="77">
        <f t="shared" si="56"/>
        <v>0.2</v>
      </c>
      <c r="U237" s="73">
        <f t="shared" si="57"/>
        <v>268979.20000000001</v>
      </c>
      <c r="V237" s="106">
        <f t="shared" si="58"/>
        <v>-268979.20000000001</v>
      </c>
      <c r="W237" s="97">
        <f t="shared" si="59"/>
        <v>0.05</v>
      </c>
      <c r="X237" s="77"/>
      <c r="Y237" s="77"/>
    </row>
    <row r="238" spans="1:25" s="4" customFormat="1" ht="15" customHeight="1">
      <c r="A238" s="43" t="s">
        <v>81</v>
      </c>
      <c r="B238" s="16"/>
      <c r="C238" s="18" t="s">
        <v>262</v>
      </c>
      <c r="D238" s="19"/>
      <c r="E238" s="34">
        <v>0.01</v>
      </c>
      <c r="F238" s="20">
        <f>+E238*$D$205</f>
        <v>672448</v>
      </c>
      <c r="G238" s="25">
        <v>0</v>
      </c>
      <c r="H238" s="35"/>
      <c r="I238" s="25">
        <v>0.7</v>
      </c>
      <c r="J238" s="35">
        <f>+I238*F238</f>
        <v>470713.59999999998</v>
      </c>
      <c r="K238" s="75">
        <v>0.10000000000000009</v>
      </c>
      <c r="L238" s="35">
        <f>+K238*F238</f>
        <v>67244.800000000061</v>
      </c>
      <c r="M238" s="34">
        <v>0.10000000000000009</v>
      </c>
      <c r="N238" s="128">
        <f t="shared" si="54"/>
        <v>67244.800000000061</v>
      </c>
      <c r="O238" s="25">
        <v>0</v>
      </c>
      <c r="P238" s="35">
        <f>F238*O238</f>
        <v>0</v>
      </c>
      <c r="Q238" s="34"/>
      <c r="R238" s="128">
        <f t="shared" si="55"/>
        <v>0</v>
      </c>
      <c r="S238" s="89">
        <v>0.8</v>
      </c>
      <c r="T238" s="108">
        <f t="shared" si="56"/>
        <v>0.8</v>
      </c>
      <c r="U238" s="109">
        <f t="shared" si="57"/>
        <v>537958.40000000002</v>
      </c>
      <c r="V238" s="110">
        <f t="shared" si="58"/>
        <v>134489.59999999998</v>
      </c>
      <c r="W238" s="97">
        <f t="shared" si="59"/>
        <v>0.8</v>
      </c>
      <c r="X238" s="77"/>
      <c r="Y238" s="77"/>
    </row>
    <row r="239" spans="1:25" s="4" customFormat="1" ht="15" customHeight="1">
      <c r="A239" s="43" t="s">
        <v>81</v>
      </c>
      <c r="B239" s="16"/>
      <c r="C239" s="18" t="s">
        <v>263</v>
      </c>
      <c r="D239" s="19"/>
      <c r="E239" s="34"/>
      <c r="F239" s="20"/>
      <c r="G239" s="25">
        <v>0</v>
      </c>
      <c r="H239" s="35"/>
      <c r="I239" s="25">
        <v>0.14000000000000001</v>
      </c>
      <c r="J239" s="35">
        <f>I239*F238</f>
        <v>94142.720000000016</v>
      </c>
      <c r="K239" s="75">
        <v>0.06</v>
      </c>
      <c r="L239" s="35">
        <f>+K239*F238</f>
        <v>40346.879999999997</v>
      </c>
      <c r="M239" s="34">
        <v>0.06</v>
      </c>
      <c r="N239" s="128">
        <f>M239*F238</f>
        <v>40346.879999999997</v>
      </c>
      <c r="O239" s="25">
        <v>0</v>
      </c>
      <c r="P239" s="35">
        <f>F238*O239</f>
        <v>0</v>
      </c>
      <c r="Q239" s="34"/>
      <c r="R239" s="128">
        <f t="shared" si="55"/>
        <v>0</v>
      </c>
      <c r="S239" s="89">
        <v>0.2</v>
      </c>
      <c r="T239" s="108">
        <f t="shared" si="56"/>
        <v>0.2</v>
      </c>
      <c r="U239" s="109">
        <f t="shared" si="57"/>
        <v>134489.60000000001</v>
      </c>
      <c r="V239" s="110">
        <f t="shared" si="58"/>
        <v>-134489.60000000001</v>
      </c>
      <c r="W239" s="97">
        <f t="shared" si="59"/>
        <v>0.2</v>
      </c>
      <c r="X239" s="77"/>
      <c r="Y239" s="77"/>
    </row>
    <row r="240" spans="1:25" s="4" customFormat="1" ht="15" customHeight="1">
      <c r="A240" s="43" t="s">
        <v>81</v>
      </c>
      <c r="B240" s="16"/>
      <c r="C240" s="18" t="s">
        <v>264</v>
      </c>
      <c r="D240" s="19"/>
      <c r="E240" s="34">
        <v>0.02</v>
      </c>
      <c r="F240" s="20">
        <f>+E240*$D$205</f>
        <v>1344896</v>
      </c>
      <c r="G240" s="25">
        <v>0</v>
      </c>
      <c r="H240" s="35"/>
      <c r="I240" s="25">
        <v>0</v>
      </c>
      <c r="J240" s="35"/>
      <c r="K240" s="75">
        <v>0</v>
      </c>
      <c r="L240" s="35">
        <f>+K240*F240</f>
        <v>0</v>
      </c>
      <c r="M240" s="34">
        <v>0</v>
      </c>
      <c r="N240" s="128">
        <f t="shared" si="54"/>
        <v>0</v>
      </c>
      <c r="O240" s="25">
        <v>0.8</v>
      </c>
      <c r="P240" s="35">
        <f>+O240*F240</f>
        <v>1075916.8</v>
      </c>
      <c r="Q240" s="34"/>
      <c r="R240" s="128">
        <f t="shared" si="55"/>
        <v>0</v>
      </c>
      <c r="S240" s="89">
        <v>0.8</v>
      </c>
      <c r="T240" s="108">
        <f t="shared" si="56"/>
        <v>0.8</v>
      </c>
      <c r="U240" s="109">
        <f t="shared" si="57"/>
        <v>1075916.8</v>
      </c>
      <c r="V240" s="110">
        <f t="shared" si="58"/>
        <v>268979.19999999995</v>
      </c>
      <c r="W240" s="97">
        <f t="shared" si="59"/>
        <v>0</v>
      </c>
      <c r="X240" s="77"/>
      <c r="Y240" s="77"/>
    </row>
    <row r="241" spans="1:25" s="4" customFormat="1" ht="15" customHeight="1">
      <c r="A241" s="43" t="s">
        <v>81</v>
      </c>
      <c r="B241" s="16"/>
      <c r="C241" s="18" t="s">
        <v>265</v>
      </c>
      <c r="D241" s="19"/>
      <c r="E241" s="34"/>
      <c r="F241" s="20"/>
      <c r="G241" s="25">
        <v>0</v>
      </c>
      <c r="H241" s="35"/>
      <c r="I241" s="25">
        <v>0</v>
      </c>
      <c r="J241" s="35"/>
      <c r="K241" s="75">
        <v>0</v>
      </c>
      <c r="L241" s="35"/>
      <c r="M241" s="34">
        <v>0</v>
      </c>
      <c r="N241" s="128">
        <f t="shared" si="54"/>
        <v>0</v>
      </c>
      <c r="O241" s="25">
        <v>0.2</v>
      </c>
      <c r="P241" s="35">
        <f>+O241*F240</f>
        <v>268979.20000000001</v>
      </c>
      <c r="Q241" s="34"/>
      <c r="R241" s="128">
        <f t="shared" si="55"/>
        <v>0</v>
      </c>
      <c r="S241" s="89">
        <v>0.2</v>
      </c>
      <c r="T241" s="108">
        <f t="shared" si="56"/>
        <v>0.2</v>
      </c>
      <c r="U241" s="109">
        <f t="shared" si="57"/>
        <v>268979.20000000001</v>
      </c>
      <c r="V241" s="110">
        <f t="shared" si="58"/>
        <v>-268979.20000000001</v>
      </c>
      <c r="W241" s="97">
        <f t="shared" si="59"/>
        <v>0</v>
      </c>
      <c r="X241" s="77"/>
      <c r="Y241" s="77"/>
    </row>
    <row r="242" spans="1:25" s="4" customFormat="1" ht="15" customHeight="1">
      <c r="A242" s="43" t="s">
        <v>81</v>
      </c>
      <c r="B242" s="16"/>
      <c r="C242" s="18" t="s">
        <v>266</v>
      </c>
      <c r="D242" s="19"/>
      <c r="E242" s="34">
        <v>0.01</v>
      </c>
      <c r="F242" s="20">
        <f>+E242*$D$205</f>
        <v>672448</v>
      </c>
      <c r="G242" s="25">
        <v>0</v>
      </c>
      <c r="H242" s="35"/>
      <c r="I242" s="25">
        <v>0</v>
      </c>
      <c r="J242" s="35"/>
      <c r="K242" s="75">
        <v>0</v>
      </c>
      <c r="L242" s="35">
        <f>+K242*F242</f>
        <v>0</v>
      </c>
      <c r="M242" s="34">
        <v>0</v>
      </c>
      <c r="N242" s="128">
        <f t="shared" si="54"/>
        <v>0</v>
      </c>
      <c r="O242" s="25">
        <v>0.8</v>
      </c>
      <c r="P242" s="35">
        <f>F242*O242</f>
        <v>537958.40000000002</v>
      </c>
      <c r="Q242" s="34"/>
      <c r="R242" s="128">
        <f t="shared" si="55"/>
        <v>0</v>
      </c>
      <c r="S242" s="89">
        <v>0.8</v>
      </c>
      <c r="T242" s="108">
        <f t="shared" si="56"/>
        <v>0.8</v>
      </c>
      <c r="U242" s="109">
        <f t="shared" si="57"/>
        <v>537958.40000000002</v>
      </c>
      <c r="V242" s="110">
        <f t="shared" si="58"/>
        <v>134489.59999999998</v>
      </c>
      <c r="W242" s="97">
        <f t="shared" si="59"/>
        <v>0</v>
      </c>
      <c r="X242" s="77"/>
      <c r="Y242" s="77"/>
    </row>
    <row r="243" spans="1:25" s="4" customFormat="1" ht="15" customHeight="1">
      <c r="A243" s="43" t="s">
        <v>81</v>
      </c>
      <c r="B243" s="16"/>
      <c r="C243" s="18" t="s">
        <v>267</v>
      </c>
      <c r="D243" s="19"/>
      <c r="E243" s="34"/>
      <c r="F243" s="20"/>
      <c r="G243" s="25">
        <v>0</v>
      </c>
      <c r="H243" s="35"/>
      <c r="I243" s="25">
        <v>0</v>
      </c>
      <c r="J243" s="35"/>
      <c r="K243" s="75">
        <v>0</v>
      </c>
      <c r="L243" s="35"/>
      <c r="M243" s="34">
        <v>0</v>
      </c>
      <c r="N243" s="128">
        <f t="shared" si="54"/>
        <v>0</v>
      </c>
      <c r="O243" s="25">
        <v>0.2</v>
      </c>
      <c r="P243" s="35">
        <f>+O243*F242</f>
        <v>134489.60000000001</v>
      </c>
      <c r="Q243" s="34"/>
      <c r="R243" s="128">
        <f t="shared" si="55"/>
        <v>0</v>
      </c>
      <c r="S243" s="89">
        <v>0.2</v>
      </c>
      <c r="T243" s="108">
        <f t="shared" si="56"/>
        <v>0.2</v>
      </c>
      <c r="U243" s="109">
        <f t="shared" si="57"/>
        <v>134489.60000000001</v>
      </c>
      <c r="V243" s="110">
        <f t="shared" si="58"/>
        <v>-134489.60000000001</v>
      </c>
      <c r="W243" s="97">
        <f t="shared" si="59"/>
        <v>0</v>
      </c>
      <c r="X243" s="77"/>
      <c r="Y243" s="77"/>
    </row>
    <row r="244" spans="1:25" s="4" customFormat="1" ht="15" customHeight="1">
      <c r="A244" s="43" t="s">
        <v>81</v>
      </c>
      <c r="B244" s="16"/>
      <c r="C244" s="18" t="s">
        <v>268</v>
      </c>
      <c r="D244" s="19"/>
      <c r="E244" s="34">
        <v>0.01</v>
      </c>
      <c r="F244" s="20">
        <f>+E244*$D$205</f>
        <v>672448</v>
      </c>
      <c r="G244" s="25">
        <v>0.6</v>
      </c>
      <c r="H244" s="35">
        <f>+G244*F244</f>
        <v>403468.79999999999</v>
      </c>
      <c r="I244" s="25">
        <v>9.9999999999999978E-2</v>
      </c>
      <c r="J244" s="35">
        <f>+I244*F244</f>
        <v>67244.799999999988</v>
      </c>
      <c r="K244" s="75">
        <v>0.10000000000000009</v>
      </c>
      <c r="L244" s="35">
        <f>+K244*F244</f>
        <v>67244.800000000061</v>
      </c>
      <c r="M244" s="34">
        <v>0.10000000000000009</v>
      </c>
      <c r="N244" s="128">
        <f t="shared" si="54"/>
        <v>67244.800000000061</v>
      </c>
      <c r="O244" s="25">
        <v>0</v>
      </c>
      <c r="P244" s="35">
        <f>F244*O244</f>
        <v>0</v>
      </c>
      <c r="Q244" s="34"/>
      <c r="R244" s="128">
        <f t="shared" si="55"/>
        <v>0</v>
      </c>
      <c r="S244" s="89">
        <v>0.8</v>
      </c>
      <c r="T244" s="108">
        <f t="shared" si="56"/>
        <v>0.8</v>
      </c>
      <c r="U244" s="109">
        <f t="shared" si="57"/>
        <v>537958.40000000002</v>
      </c>
      <c r="V244" s="110">
        <f t="shared" si="58"/>
        <v>134489.59999999998</v>
      </c>
      <c r="W244" s="97">
        <f t="shared" si="59"/>
        <v>0.8</v>
      </c>
      <c r="X244" s="77"/>
      <c r="Y244" s="77"/>
    </row>
    <row r="245" spans="1:25" s="4" customFormat="1" ht="15" customHeight="1">
      <c r="A245" s="43" t="s">
        <v>81</v>
      </c>
      <c r="B245" s="16"/>
      <c r="C245" s="18" t="s">
        <v>269</v>
      </c>
      <c r="D245" s="19"/>
      <c r="E245" s="34"/>
      <c r="F245" s="20"/>
      <c r="G245" s="25">
        <v>0.12</v>
      </c>
      <c r="H245" s="35">
        <f>+G245*F244</f>
        <v>80693.759999999995</v>
      </c>
      <c r="I245" s="25">
        <v>2.0000000000000018E-2</v>
      </c>
      <c r="J245" s="35">
        <f>+I245*F244</f>
        <v>13448.960000000012</v>
      </c>
      <c r="K245" s="75">
        <v>0.06</v>
      </c>
      <c r="L245" s="35">
        <f>+K245*F244</f>
        <v>40346.879999999997</v>
      </c>
      <c r="M245" s="34">
        <v>0.06</v>
      </c>
      <c r="N245" s="128">
        <f>M245*F244</f>
        <v>40346.879999999997</v>
      </c>
      <c r="O245" s="25">
        <v>0</v>
      </c>
      <c r="P245" s="35">
        <f>F244*O245</f>
        <v>0</v>
      </c>
      <c r="Q245" s="34"/>
      <c r="R245" s="128">
        <f t="shared" si="55"/>
        <v>0</v>
      </c>
      <c r="S245" s="89">
        <v>0.2</v>
      </c>
      <c r="T245" s="108">
        <f t="shared" si="56"/>
        <v>0.2</v>
      </c>
      <c r="U245" s="109">
        <f t="shared" si="57"/>
        <v>134489.60000000001</v>
      </c>
      <c r="V245" s="110">
        <f t="shared" si="58"/>
        <v>-134489.60000000001</v>
      </c>
      <c r="W245" s="97">
        <f t="shared" si="59"/>
        <v>0.2</v>
      </c>
      <c r="X245" s="77"/>
      <c r="Y245" s="77"/>
    </row>
    <row r="246" spans="1:25" s="4" customFormat="1" ht="15" customHeight="1">
      <c r="A246" s="43" t="s">
        <v>81</v>
      </c>
      <c r="B246" s="16"/>
      <c r="C246" s="18" t="s">
        <v>270</v>
      </c>
      <c r="D246" s="19"/>
      <c r="E246" s="34">
        <v>0.01</v>
      </c>
      <c r="F246" s="20">
        <f>+E246*$D$205</f>
        <v>672448</v>
      </c>
      <c r="G246" s="25">
        <v>0</v>
      </c>
      <c r="H246" s="35">
        <f>+G246*F246</f>
        <v>0</v>
      </c>
      <c r="I246" s="25">
        <v>0</v>
      </c>
      <c r="J246" s="35"/>
      <c r="K246" s="75">
        <v>0.8</v>
      </c>
      <c r="L246" s="35">
        <f>F246*K246</f>
        <v>537958.40000000002</v>
      </c>
      <c r="M246" s="34">
        <v>0.8</v>
      </c>
      <c r="N246" s="128">
        <f t="shared" si="54"/>
        <v>537958.40000000002</v>
      </c>
      <c r="O246" s="25">
        <v>0</v>
      </c>
      <c r="P246" s="35">
        <f>F246*O246</f>
        <v>0</v>
      </c>
      <c r="Q246" s="34"/>
      <c r="R246" s="128">
        <f t="shared" si="55"/>
        <v>0</v>
      </c>
      <c r="S246" s="89">
        <v>0.8</v>
      </c>
      <c r="T246" s="108">
        <f t="shared" si="56"/>
        <v>0.8</v>
      </c>
      <c r="U246" s="109">
        <f t="shared" si="57"/>
        <v>537958.40000000002</v>
      </c>
      <c r="V246" s="110">
        <f t="shared" si="58"/>
        <v>134489.59999999998</v>
      </c>
      <c r="W246" s="97">
        <f t="shared" si="59"/>
        <v>0.8</v>
      </c>
      <c r="X246" s="77"/>
      <c r="Y246" s="77"/>
    </row>
    <row r="247" spans="1:25" s="4" customFormat="1" ht="15" customHeight="1">
      <c r="A247" s="43" t="s">
        <v>81</v>
      </c>
      <c r="B247" s="16"/>
      <c r="C247" s="18" t="s">
        <v>271</v>
      </c>
      <c r="D247" s="19"/>
      <c r="E247" s="34"/>
      <c r="F247" s="20"/>
      <c r="G247" s="25">
        <v>0</v>
      </c>
      <c r="H247" s="35"/>
      <c r="I247" s="25">
        <v>0</v>
      </c>
      <c r="J247" s="35">
        <f>+I247*F246</f>
        <v>0</v>
      </c>
      <c r="K247" s="75">
        <v>0</v>
      </c>
      <c r="L247" s="35">
        <f>K247*F246</f>
        <v>0</v>
      </c>
      <c r="M247" s="34">
        <v>0</v>
      </c>
      <c r="N247" s="128">
        <f t="shared" si="54"/>
        <v>0</v>
      </c>
      <c r="O247" s="25">
        <v>0.2</v>
      </c>
      <c r="P247" s="35">
        <f>O247*F246</f>
        <v>134489.60000000001</v>
      </c>
      <c r="Q247" s="34"/>
      <c r="R247" s="128">
        <f t="shared" si="55"/>
        <v>0</v>
      </c>
      <c r="S247" s="89">
        <v>0.2</v>
      </c>
      <c r="T247" s="108">
        <f t="shared" si="56"/>
        <v>0.2</v>
      </c>
      <c r="U247" s="109">
        <f t="shared" si="57"/>
        <v>134489.60000000001</v>
      </c>
      <c r="V247" s="110">
        <f t="shared" si="58"/>
        <v>-134489.60000000001</v>
      </c>
      <c r="W247" s="97">
        <f t="shared" si="59"/>
        <v>0</v>
      </c>
      <c r="X247" s="77"/>
      <c r="Y247" s="77"/>
    </row>
    <row r="248" spans="1:25" s="4" customFormat="1" ht="15" customHeight="1">
      <c r="A248" s="43" t="s">
        <v>81</v>
      </c>
      <c r="B248" s="16" t="s">
        <v>21</v>
      </c>
      <c r="C248" s="50" t="s">
        <v>273</v>
      </c>
      <c r="D248" s="19"/>
      <c r="E248" s="34">
        <v>0.02</v>
      </c>
      <c r="F248" s="20">
        <f>+E248*$D$205</f>
        <v>1344896</v>
      </c>
      <c r="G248" s="25">
        <v>0</v>
      </c>
      <c r="H248" s="35">
        <f>+G248*$F248</f>
        <v>0</v>
      </c>
      <c r="I248" s="25">
        <v>0</v>
      </c>
      <c r="J248" s="35">
        <f>+I248*$F248</f>
        <v>0</v>
      </c>
      <c r="K248" s="75">
        <v>0</v>
      </c>
      <c r="L248" s="35">
        <f>+K248*$F248</f>
        <v>0</v>
      </c>
      <c r="M248" s="34">
        <v>0</v>
      </c>
      <c r="N248" s="128">
        <f t="shared" si="54"/>
        <v>0</v>
      </c>
      <c r="O248" s="25">
        <v>1</v>
      </c>
      <c r="P248" s="35">
        <f>+O248*$F248</f>
        <v>1344896</v>
      </c>
      <c r="Q248" s="34"/>
      <c r="R248" s="128">
        <f t="shared" si="55"/>
        <v>0</v>
      </c>
      <c r="S248" s="89">
        <v>1</v>
      </c>
      <c r="T248" s="108">
        <f t="shared" si="56"/>
        <v>1</v>
      </c>
      <c r="U248" s="109">
        <f t="shared" si="57"/>
        <v>1344896</v>
      </c>
      <c r="V248" s="110">
        <f t="shared" si="58"/>
        <v>0</v>
      </c>
      <c r="W248" s="97">
        <f t="shared" si="59"/>
        <v>0</v>
      </c>
      <c r="X248" s="77"/>
      <c r="Y248" s="77"/>
    </row>
    <row r="249" spans="1:25" s="4" customFormat="1" ht="15" customHeight="1">
      <c r="A249" s="43" t="s">
        <v>274</v>
      </c>
      <c r="B249" s="16" t="s">
        <v>23</v>
      </c>
      <c r="C249" s="50" t="s">
        <v>276</v>
      </c>
      <c r="D249" s="19"/>
      <c r="E249" s="34">
        <v>0.02</v>
      </c>
      <c r="F249" s="20">
        <f>+E249*$D$205</f>
        <v>1344896</v>
      </c>
      <c r="G249" s="25">
        <v>0</v>
      </c>
      <c r="H249" s="35">
        <f>+G249*$F249</f>
        <v>0</v>
      </c>
      <c r="I249" s="25">
        <v>0</v>
      </c>
      <c r="J249" s="35">
        <f>+I249*$F249</f>
        <v>0</v>
      </c>
      <c r="K249" s="75">
        <v>0</v>
      </c>
      <c r="L249" s="35">
        <f>+K249*$F249</f>
        <v>0</v>
      </c>
      <c r="M249" s="34">
        <v>0</v>
      </c>
      <c r="N249" s="128">
        <f t="shared" si="54"/>
        <v>0</v>
      </c>
      <c r="O249" s="25">
        <v>1</v>
      </c>
      <c r="P249" s="35">
        <f>+O249*$F249</f>
        <v>1344896</v>
      </c>
      <c r="Q249" s="34"/>
      <c r="R249" s="128">
        <f t="shared" si="55"/>
        <v>0</v>
      </c>
      <c r="S249" s="89">
        <v>1</v>
      </c>
      <c r="T249" s="108">
        <f t="shared" si="56"/>
        <v>1</v>
      </c>
      <c r="U249" s="109">
        <f t="shared" si="57"/>
        <v>1344896</v>
      </c>
      <c r="V249" s="110">
        <f t="shared" si="58"/>
        <v>0</v>
      </c>
      <c r="W249" s="97">
        <f t="shared" si="59"/>
        <v>0</v>
      </c>
      <c r="X249" s="77"/>
      <c r="Y249" s="77"/>
    </row>
    <row r="250" spans="1:25" s="4" customFormat="1" ht="15" customHeight="1">
      <c r="A250" s="43"/>
      <c r="B250" s="16" t="s">
        <v>279</v>
      </c>
      <c r="C250" s="50" t="s">
        <v>252</v>
      </c>
      <c r="D250" s="19"/>
      <c r="E250" s="34"/>
      <c r="F250" s="20"/>
      <c r="G250" s="25">
        <v>0</v>
      </c>
      <c r="H250" s="35"/>
      <c r="I250" s="25">
        <v>0</v>
      </c>
      <c r="J250" s="35"/>
      <c r="K250" s="75">
        <v>0</v>
      </c>
      <c r="L250" s="35"/>
      <c r="M250" s="34">
        <v>0</v>
      </c>
      <c r="N250" s="128">
        <f t="shared" si="54"/>
        <v>0</v>
      </c>
      <c r="O250" s="25">
        <v>0</v>
      </c>
      <c r="P250" s="35"/>
      <c r="Q250" s="34"/>
      <c r="R250" s="128">
        <f t="shared" si="55"/>
        <v>0</v>
      </c>
      <c r="S250" s="89"/>
      <c r="T250" s="108">
        <f t="shared" si="56"/>
        <v>0</v>
      </c>
      <c r="U250" s="109">
        <f t="shared" si="57"/>
        <v>0</v>
      </c>
      <c r="V250" s="110">
        <f t="shared" si="58"/>
        <v>0</v>
      </c>
      <c r="W250" s="97">
        <f t="shared" si="59"/>
        <v>0</v>
      </c>
      <c r="X250" s="77"/>
      <c r="Y250" s="77"/>
    </row>
    <row r="251" spans="1:25" s="4" customFormat="1" ht="15" customHeight="1">
      <c r="A251" s="43"/>
      <c r="B251" s="16"/>
      <c r="C251" s="50" t="s">
        <v>280</v>
      </c>
      <c r="D251" s="19"/>
      <c r="E251" s="34"/>
      <c r="F251" s="20"/>
      <c r="G251" s="25">
        <v>0</v>
      </c>
      <c r="H251" s="35"/>
      <c r="I251" s="25">
        <v>0</v>
      </c>
      <c r="J251" s="35"/>
      <c r="K251" s="75">
        <v>0</v>
      </c>
      <c r="L251" s="35"/>
      <c r="M251" s="34">
        <v>0</v>
      </c>
      <c r="N251" s="128">
        <f t="shared" si="54"/>
        <v>0</v>
      </c>
      <c r="O251" s="25">
        <v>0</v>
      </c>
      <c r="P251" s="35"/>
      <c r="Q251" s="34"/>
      <c r="R251" s="128">
        <f t="shared" si="55"/>
        <v>0</v>
      </c>
      <c r="S251" s="89"/>
      <c r="T251" s="108">
        <f t="shared" si="56"/>
        <v>0</v>
      </c>
      <c r="U251" s="109">
        <f t="shared" si="57"/>
        <v>0</v>
      </c>
      <c r="V251" s="110">
        <f t="shared" si="58"/>
        <v>0</v>
      </c>
      <c r="W251" s="97">
        <f t="shared" si="59"/>
        <v>0</v>
      </c>
      <c r="X251" s="77"/>
      <c r="Y251" s="77"/>
    </row>
    <row r="252" spans="1:25" s="5" customFormat="1" ht="15" customHeight="1">
      <c r="A252" s="51" t="s">
        <v>18</v>
      </c>
      <c r="B252" s="36"/>
      <c r="C252" s="37" t="s">
        <v>254</v>
      </c>
      <c r="D252" s="30"/>
      <c r="E252" s="38">
        <v>0.02</v>
      </c>
      <c r="F252" s="26">
        <f>+E252*$D$205</f>
        <v>1344896</v>
      </c>
      <c r="G252" s="25">
        <v>0.8</v>
      </c>
      <c r="H252" s="35">
        <f>+G252*F252</f>
        <v>1075916.8</v>
      </c>
      <c r="I252" s="25">
        <v>0.19999999999999996</v>
      </c>
      <c r="J252" s="35">
        <f>+I252*F252</f>
        <v>268979.19999999995</v>
      </c>
      <c r="K252" s="75">
        <v>0</v>
      </c>
      <c r="L252" s="35"/>
      <c r="M252" s="34">
        <v>0</v>
      </c>
      <c r="N252" s="128">
        <f t="shared" si="54"/>
        <v>0</v>
      </c>
      <c r="O252" s="25">
        <v>0</v>
      </c>
      <c r="P252" s="35"/>
      <c r="Q252" s="34"/>
      <c r="R252" s="128">
        <f t="shared" si="55"/>
        <v>0</v>
      </c>
      <c r="S252" s="89">
        <v>1</v>
      </c>
      <c r="T252" s="77">
        <f t="shared" si="56"/>
        <v>1</v>
      </c>
      <c r="U252" s="73">
        <f t="shared" si="57"/>
        <v>1344896</v>
      </c>
      <c r="V252" s="106">
        <f t="shared" si="58"/>
        <v>0</v>
      </c>
      <c r="W252" s="97">
        <f t="shared" si="59"/>
        <v>1</v>
      </c>
      <c r="X252" s="77"/>
      <c r="Y252" s="77"/>
    </row>
    <row r="253" spans="1:25" s="5" customFormat="1" ht="15" customHeight="1">
      <c r="A253" s="51" t="s">
        <v>18</v>
      </c>
      <c r="B253" s="36"/>
      <c r="C253" s="37" t="s">
        <v>255</v>
      </c>
      <c r="D253" s="30"/>
      <c r="E253" s="38">
        <v>0.02</v>
      </c>
      <c r="F253" s="26">
        <f>+E253*$D$205</f>
        <v>1344896</v>
      </c>
      <c r="G253" s="25">
        <v>0.9</v>
      </c>
      <c r="H253" s="35">
        <f>+G253*F253</f>
        <v>1210406.4000000001</v>
      </c>
      <c r="I253" s="25">
        <v>9.9999999999999978E-2</v>
      </c>
      <c r="J253" s="35">
        <f>+I253*F253</f>
        <v>134489.59999999998</v>
      </c>
      <c r="K253" s="75">
        <v>0</v>
      </c>
      <c r="L253" s="35"/>
      <c r="M253" s="34">
        <v>0</v>
      </c>
      <c r="N253" s="128">
        <f t="shared" si="54"/>
        <v>0</v>
      </c>
      <c r="O253" s="25">
        <v>0</v>
      </c>
      <c r="P253" s="35"/>
      <c r="Q253" s="34"/>
      <c r="R253" s="128">
        <f t="shared" si="55"/>
        <v>0</v>
      </c>
      <c r="S253" s="89">
        <v>1</v>
      </c>
      <c r="T253" s="77">
        <f t="shared" si="56"/>
        <v>1</v>
      </c>
      <c r="U253" s="73">
        <f t="shared" si="57"/>
        <v>1344896</v>
      </c>
      <c r="V253" s="106">
        <f t="shared" si="58"/>
        <v>0</v>
      </c>
      <c r="W253" s="97">
        <f t="shared" si="59"/>
        <v>1</v>
      </c>
      <c r="X253" s="77"/>
      <c r="Y253" s="77"/>
    </row>
    <row r="254" spans="1:25" s="5" customFormat="1" ht="15" customHeight="1">
      <c r="A254" s="51" t="s">
        <v>18</v>
      </c>
      <c r="B254" s="36"/>
      <c r="C254" s="37" t="s">
        <v>256</v>
      </c>
      <c r="D254" s="30"/>
      <c r="E254" s="38">
        <v>0.02</v>
      </c>
      <c r="F254" s="26">
        <f>+E254*$D$205</f>
        <v>1344896</v>
      </c>
      <c r="G254" s="25">
        <v>0.8</v>
      </c>
      <c r="H254" s="35">
        <f t="shared" ref="H254:H255" si="63">+G254*F254</f>
        <v>1075916.8</v>
      </c>
      <c r="I254" s="25">
        <v>0.19999999999999996</v>
      </c>
      <c r="J254" s="35">
        <f>+I254*F254</f>
        <v>268979.19999999995</v>
      </c>
      <c r="K254" s="75">
        <v>0</v>
      </c>
      <c r="L254" s="35"/>
      <c r="M254" s="34">
        <v>0</v>
      </c>
      <c r="N254" s="128">
        <f t="shared" si="54"/>
        <v>0</v>
      </c>
      <c r="O254" s="25">
        <v>0</v>
      </c>
      <c r="P254" s="35"/>
      <c r="Q254" s="34"/>
      <c r="R254" s="128">
        <f t="shared" si="55"/>
        <v>0</v>
      </c>
      <c r="S254" s="89">
        <v>1</v>
      </c>
      <c r="T254" s="77">
        <f t="shared" si="56"/>
        <v>1</v>
      </c>
      <c r="U254" s="73">
        <f t="shared" si="57"/>
        <v>1344896</v>
      </c>
      <c r="V254" s="106">
        <f t="shared" si="58"/>
        <v>0</v>
      </c>
      <c r="W254" s="97">
        <f t="shared" si="59"/>
        <v>1</v>
      </c>
      <c r="X254" s="77"/>
      <c r="Y254" s="77"/>
    </row>
    <row r="255" spans="1:25" s="5" customFormat="1" ht="15" customHeight="1">
      <c r="A255" s="51" t="s">
        <v>18</v>
      </c>
      <c r="B255" s="36"/>
      <c r="C255" s="37" t="s">
        <v>257</v>
      </c>
      <c r="D255" s="30"/>
      <c r="E255" s="38">
        <v>0.02</v>
      </c>
      <c r="F255" s="26">
        <f>+E255*$D$205</f>
        <v>1344896</v>
      </c>
      <c r="G255" s="25">
        <v>0.8</v>
      </c>
      <c r="H255" s="35">
        <f t="shared" si="63"/>
        <v>1075916.8</v>
      </c>
      <c r="I255" s="25">
        <v>0.19999999999999996</v>
      </c>
      <c r="J255" s="35">
        <f>+I255*F255</f>
        <v>268979.19999999995</v>
      </c>
      <c r="K255" s="75">
        <v>0</v>
      </c>
      <c r="L255" s="35"/>
      <c r="M255" s="34">
        <v>0</v>
      </c>
      <c r="N255" s="128">
        <f t="shared" si="54"/>
        <v>0</v>
      </c>
      <c r="O255" s="25">
        <v>0</v>
      </c>
      <c r="P255" s="35"/>
      <c r="Q255" s="34"/>
      <c r="R255" s="128">
        <f t="shared" si="55"/>
        <v>0</v>
      </c>
      <c r="S255" s="89">
        <v>1</v>
      </c>
      <c r="T255" s="77">
        <f t="shared" si="56"/>
        <v>1</v>
      </c>
      <c r="U255" s="73">
        <f t="shared" si="57"/>
        <v>1344896</v>
      </c>
      <c r="V255" s="106">
        <f t="shared" si="58"/>
        <v>0</v>
      </c>
      <c r="W255" s="97">
        <f t="shared" si="59"/>
        <v>1</v>
      </c>
      <c r="X255" s="77"/>
      <c r="Y255" s="77"/>
    </row>
    <row r="256" spans="1:25" ht="21.95" customHeight="1">
      <c r="B256" s="36" t="s">
        <v>12</v>
      </c>
      <c r="C256" s="31" t="s">
        <v>259</v>
      </c>
      <c r="D256" s="30"/>
      <c r="E256" s="38"/>
      <c r="F256" s="49"/>
      <c r="G256" s="67"/>
      <c r="H256" s="49"/>
      <c r="I256" s="67"/>
      <c r="J256" s="49"/>
      <c r="K256" s="49">
        <v>0</v>
      </c>
      <c r="L256" s="49"/>
      <c r="M256" s="124">
        <v>0</v>
      </c>
      <c r="N256" s="132">
        <f t="shared" si="54"/>
        <v>0</v>
      </c>
      <c r="O256" s="49">
        <v>0</v>
      </c>
      <c r="P256" s="49"/>
      <c r="Q256" s="124"/>
      <c r="R256" s="132">
        <f t="shared" si="55"/>
        <v>0</v>
      </c>
      <c r="S256" s="92"/>
      <c r="T256" s="77">
        <f t="shared" si="56"/>
        <v>0</v>
      </c>
      <c r="U256" s="73">
        <f t="shared" si="57"/>
        <v>0</v>
      </c>
      <c r="V256" s="106">
        <f t="shared" si="58"/>
        <v>0</v>
      </c>
      <c r="W256" s="97">
        <f t="shared" si="59"/>
        <v>0</v>
      </c>
      <c r="X256" s="77"/>
      <c r="Y256" s="77"/>
    </row>
    <row r="257" spans="1:25" ht="15" customHeight="1">
      <c r="B257" s="36"/>
      <c r="C257" s="48" t="s">
        <v>280</v>
      </c>
      <c r="D257" s="30"/>
      <c r="E257" s="38"/>
      <c r="F257" s="26"/>
      <c r="G257" s="25">
        <v>0</v>
      </c>
      <c r="H257" s="35"/>
      <c r="I257" s="25">
        <v>0</v>
      </c>
      <c r="J257" s="35"/>
      <c r="K257" s="75">
        <v>0</v>
      </c>
      <c r="L257" s="35"/>
      <c r="M257" s="34">
        <v>0</v>
      </c>
      <c r="N257" s="128">
        <f t="shared" si="54"/>
        <v>0</v>
      </c>
      <c r="O257" s="25">
        <v>0</v>
      </c>
      <c r="P257" s="35"/>
      <c r="Q257" s="34"/>
      <c r="R257" s="128">
        <f t="shared" si="55"/>
        <v>0</v>
      </c>
      <c r="S257" s="85"/>
      <c r="T257" s="77">
        <f t="shared" si="56"/>
        <v>0</v>
      </c>
      <c r="U257" s="73">
        <f t="shared" si="57"/>
        <v>0</v>
      </c>
      <c r="V257" s="106">
        <f t="shared" si="58"/>
        <v>0</v>
      </c>
      <c r="W257" s="97">
        <f t="shared" si="59"/>
        <v>0</v>
      </c>
      <c r="X257" s="77"/>
      <c r="Y257" s="77"/>
    </row>
    <row r="258" spans="1:25" s="3" customFormat="1" ht="15" customHeight="1">
      <c r="A258" s="40" t="s">
        <v>81</v>
      </c>
      <c r="B258" s="16"/>
      <c r="C258" s="18" t="s">
        <v>281</v>
      </c>
      <c r="D258" s="19"/>
      <c r="E258" s="34">
        <v>0.02</v>
      </c>
      <c r="F258" s="20">
        <f>+E258*$D$205</f>
        <v>1344896</v>
      </c>
      <c r="G258" s="25">
        <v>0</v>
      </c>
      <c r="H258" s="35"/>
      <c r="I258" s="25">
        <v>0.8</v>
      </c>
      <c r="J258" s="35">
        <f>+I258*F258</f>
        <v>1075916.8</v>
      </c>
      <c r="K258" s="75">
        <v>0</v>
      </c>
      <c r="L258" s="35"/>
      <c r="M258" s="34">
        <v>0</v>
      </c>
      <c r="N258" s="128">
        <f t="shared" si="54"/>
        <v>0</v>
      </c>
      <c r="O258" s="25">
        <v>0</v>
      </c>
      <c r="P258" s="35"/>
      <c r="Q258" s="34"/>
      <c r="R258" s="128">
        <f t="shared" si="55"/>
        <v>0</v>
      </c>
      <c r="S258" s="85">
        <v>0.8</v>
      </c>
      <c r="T258" s="77">
        <f t="shared" si="56"/>
        <v>0.8</v>
      </c>
      <c r="U258" s="73">
        <f t="shared" si="57"/>
        <v>1075916.8</v>
      </c>
      <c r="V258" s="106">
        <f t="shared" si="58"/>
        <v>268979.19999999995</v>
      </c>
      <c r="W258" s="97">
        <f t="shared" si="59"/>
        <v>0.8</v>
      </c>
      <c r="X258" s="77"/>
      <c r="Y258" s="77"/>
    </row>
    <row r="259" spans="1:25" s="3" customFormat="1" ht="15" customHeight="1">
      <c r="A259" s="24" t="s">
        <v>81</v>
      </c>
      <c r="B259" s="16"/>
      <c r="C259" s="18" t="s">
        <v>282</v>
      </c>
      <c r="D259" s="19"/>
      <c r="E259" s="34"/>
      <c r="F259" s="20"/>
      <c r="G259" s="25">
        <v>0</v>
      </c>
      <c r="H259" s="35"/>
      <c r="I259" s="25">
        <v>0.15</v>
      </c>
      <c r="J259" s="35">
        <f>I259*F258</f>
        <v>201734.39999999999</v>
      </c>
      <c r="K259" s="75">
        <v>5.0000000000000017E-2</v>
      </c>
      <c r="L259" s="35">
        <f>+K259*F258</f>
        <v>67244.800000000017</v>
      </c>
      <c r="M259" s="34">
        <v>5.0000000000000017E-2</v>
      </c>
      <c r="N259" s="128">
        <f>M259*F258</f>
        <v>67244.800000000017</v>
      </c>
      <c r="O259" s="25">
        <v>0</v>
      </c>
      <c r="P259" s="35">
        <f>F258*O259</f>
        <v>0</v>
      </c>
      <c r="Q259" s="34"/>
      <c r="R259" s="128">
        <f t="shared" si="55"/>
        <v>0</v>
      </c>
      <c r="S259" s="85">
        <v>0.2</v>
      </c>
      <c r="T259" s="77">
        <f t="shared" si="56"/>
        <v>0.2</v>
      </c>
      <c r="U259" s="73">
        <f t="shared" si="57"/>
        <v>268979.20000000001</v>
      </c>
      <c r="V259" s="106">
        <f t="shared" si="58"/>
        <v>-268979.20000000001</v>
      </c>
      <c r="W259" s="97">
        <f t="shared" si="59"/>
        <v>0.2</v>
      </c>
      <c r="X259" s="77"/>
      <c r="Y259" s="77"/>
    </row>
    <row r="260" spans="1:25" s="3" customFormat="1" ht="15" customHeight="1">
      <c r="A260" s="40" t="s">
        <v>81</v>
      </c>
      <c r="B260" s="16"/>
      <c r="C260" s="18" t="s">
        <v>262</v>
      </c>
      <c r="D260" s="19"/>
      <c r="E260" s="34">
        <v>0.01</v>
      </c>
      <c r="F260" s="20">
        <f>+E260*$D$205</f>
        <v>672448</v>
      </c>
      <c r="G260" s="25">
        <v>0</v>
      </c>
      <c r="H260" s="35"/>
      <c r="I260" s="25">
        <v>0.7</v>
      </c>
      <c r="J260" s="35">
        <f>+I260*F260</f>
        <v>470713.59999999998</v>
      </c>
      <c r="K260" s="75">
        <v>0</v>
      </c>
      <c r="L260" s="35"/>
      <c r="M260" s="34">
        <v>0</v>
      </c>
      <c r="N260" s="128">
        <f t="shared" si="54"/>
        <v>0</v>
      </c>
      <c r="O260" s="25">
        <v>0.10000000000000009</v>
      </c>
      <c r="P260" s="35">
        <f>F260*O260</f>
        <v>67244.800000000061</v>
      </c>
      <c r="Q260" s="34">
        <v>0.1</v>
      </c>
      <c r="R260" s="128">
        <f t="shared" si="55"/>
        <v>67244.800000000003</v>
      </c>
      <c r="S260" s="85">
        <v>0.8</v>
      </c>
      <c r="T260" s="77">
        <f t="shared" si="56"/>
        <v>0.8</v>
      </c>
      <c r="U260" s="73">
        <f t="shared" si="57"/>
        <v>537958.40000000002</v>
      </c>
      <c r="V260" s="106">
        <f t="shared" si="58"/>
        <v>134489.59999999998</v>
      </c>
      <c r="W260" s="97">
        <f t="shared" si="59"/>
        <v>0.79999999999999993</v>
      </c>
      <c r="X260" s="77"/>
      <c r="Y260" s="77"/>
    </row>
    <row r="261" spans="1:25" s="3" customFormat="1" ht="15" customHeight="1">
      <c r="A261" s="40" t="s">
        <v>81</v>
      </c>
      <c r="B261" s="16"/>
      <c r="C261" s="18" t="s">
        <v>263</v>
      </c>
      <c r="D261" s="19"/>
      <c r="E261" s="34"/>
      <c r="F261" s="20"/>
      <c r="G261" s="25">
        <v>0</v>
      </c>
      <c r="H261" s="35"/>
      <c r="I261" s="25">
        <v>0.14000000000000001</v>
      </c>
      <c r="J261" s="35">
        <f>I261*F260</f>
        <v>94142.720000000016</v>
      </c>
      <c r="K261" s="75">
        <v>0</v>
      </c>
      <c r="L261" s="35">
        <f>+K261*F260</f>
        <v>0</v>
      </c>
      <c r="M261" s="34">
        <v>0</v>
      </c>
      <c r="N261" s="128">
        <f t="shared" si="54"/>
        <v>0</v>
      </c>
      <c r="O261" s="25">
        <v>0.06</v>
      </c>
      <c r="P261" s="35">
        <f>F260*O261</f>
        <v>40346.879999999997</v>
      </c>
      <c r="Q261" s="34">
        <v>0.06</v>
      </c>
      <c r="R261" s="128">
        <f>Q261*F260</f>
        <v>40346.879999999997</v>
      </c>
      <c r="S261" s="85">
        <v>0.2</v>
      </c>
      <c r="T261" s="77">
        <f t="shared" si="56"/>
        <v>0.2</v>
      </c>
      <c r="U261" s="73">
        <f t="shared" si="57"/>
        <v>134489.60000000001</v>
      </c>
      <c r="V261" s="106">
        <f t="shared" si="58"/>
        <v>-134489.60000000001</v>
      </c>
      <c r="W261" s="97">
        <f t="shared" si="59"/>
        <v>0.2</v>
      </c>
      <c r="X261" s="77"/>
      <c r="Y261" s="77"/>
    </row>
    <row r="262" spans="1:25" s="3" customFormat="1" ht="15" customHeight="1">
      <c r="A262" s="24" t="s">
        <v>81</v>
      </c>
      <c r="B262" s="16"/>
      <c r="C262" s="18" t="s">
        <v>264</v>
      </c>
      <c r="D262" s="19"/>
      <c r="E262" s="34">
        <v>0.02</v>
      </c>
      <c r="F262" s="20">
        <f>+E262*$D$205</f>
        <v>1344896</v>
      </c>
      <c r="G262" s="25">
        <v>0</v>
      </c>
      <c r="H262" s="35"/>
      <c r="I262" s="25">
        <v>0</v>
      </c>
      <c r="J262" s="35"/>
      <c r="K262" s="75">
        <v>0.8</v>
      </c>
      <c r="L262" s="35">
        <f>+K262*F262</f>
        <v>1075916.8</v>
      </c>
      <c r="M262" s="34">
        <v>0.8</v>
      </c>
      <c r="N262" s="128">
        <f t="shared" si="54"/>
        <v>1075916.8</v>
      </c>
      <c r="O262" s="25">
        <v>0</v>
      </c>
      <c r="P262" s="35">
        <f>F262*O262</f>
        <v>0</v>
      </c>
      <c r="Q262" s="34"/>
      <c r="R262" s="128">
        <f t="shared" si="55"/>
        <v>0</v>
      </c>
      <c r="S262" s="85">
        <v>0.8</v>
      </c>
      <c r="T262" s="77">
        <f t="shared" si="56"/>
        <v>0.8</v>
      </c>
      <c r="U262" s="73">
        <f t="shared" si="57"/>
        <v>1075916.8</v>
      </c>
      <c r="V262" s="106">
        <f t="shared" si="58"/>
        <v>268979.19999999995</v>
      </c>
      <c r="W262" s="97">
        <f t="shared" si="59"/>
        <v>0.8</v>
      </c>
      <c r="X262" s="77"/>
      <c r="Y262" s="77"/>
    </row>
    <row r="263" spans="1:25" s="3" customFormat="1" ht="15" customHeight="1">
      <c r="A263" s="24" t="s">
        <v>81</v>
      </c>
      <c r="B263" s="16"/>
      <c r="C263" s="18" t="s">
        <v>265</v>
      </c>
      <c r="D263" s="19"/>
      <c r="E263" s="34"/>
      <c r="F263" s="20"/>
      <c r="G263" s="25">
        <v>0</v>
      </c>
      <c r="H263" s="35"/>
      <c r="I263" s="25">
        <v>0</v>
      </c>
      <c r="J263" s="35"/>
      <c r="K263" s="75">
        <v>0.2</v>
      </c>
      <c r="L263" s="35">
        <f>+K263*F262</f>
        <v>268979.20000000001</v>
      </c>
      <c r="M263" s="34">
        <v>0.2</v>
      </c>
      <c r="N263" s="128">
        <f>M263*F262</f>
        <v>268979.20000000001</v>
      </c>
      <c r="O263" s="25">
        <v>0</v>
      </c>
      <c r="P263" s="35">
        <f>+O263*F262</f>
        <v>0</v>
      </c>
      <c r="Q263" s="34"/>
      <c r="R263" s="128">
        <f t="shared" ref="R263:R326" si="64">Q263*F263</f>
        <v>0</v>
      </c>
      <c r="S263" s="85">
        <v>0.2</v>
      </c>
      <c r="T263" s="77">
        <f t="shared" ref="T263:T326" si="65">G263+I263+K263+O263</f>
        <v>0.2</v>
      </c>
      <c r="U263" s="73">
        <f t="shared" ref="U263:U326" si="66">H263+J263+L263+P263</f>
        <v>268979.20000000001</v>
      </c>
      <c r="V263" s="106">
        <f t="shared" ref="V263:V326" si="67">F263-U263</f>
        <v>-268979.20000000001</v>
      </c>
      <c r="W263" s="97">
        <f t="shared" ref="W263:W326" si="68">G263+I263+M263+Q263</f>
        <v>0.2</v>
      </c>
      <c r="X263" s="77"/>
      <c r="Y263" s="77"/>
    </row>
    <row r="264" spans="1:25" s="3" customFormat="1" ht="15" customHeight="1">
      <c r="A264" s="24" t="s">
        <v>81</v>
      </c>
      <c r="B264" s="16"/>
      <c r="C264" s="18" t="s">
        <v>266</v>
      </c>
      <c r="D264" s="19"/>
      <c r="E264" s="34">
        <v>0.01</v>
      </c>
      <c r="F264" s="20">
        <f>+E264*$D$205</f>
        <v>672448</v>
      </c>
      <c r="G264" s="25">
        <v>0</v>
      </c>
      <c r="H264" s="35"/>
      <c r="I264" s="25">
        <v>0.7</v>
      </c>
      <c r="J264" s="35">
        <f>+I264*F264</f>
        <v>470713.59999999998</v>
      </c>
      <c r="K264" s="75">
        <v>0.10000000000000009</v>
      </c>
      <c r="L264" s="35">
        <f>+K264*F264</f>
        <v>67244.800000000061</v>
      </c>
      <c r="M264" s="34">
        <v>0.10000000000000009</v>
      </c>
      <c r="N264" s="128">
        <f t="shared" ref="N264:N326" si="69">M264*F264</f>
        <v>67244.800000000061</v>
      </c>
      <c r="O264" s="25">
        <v>0</v>
      </c>
      <c r="P264" s="35">
        <f>F264*O264</f>
        <v>0</v>
      </c>
      <c r="Q264" s="34"/>
      <c r="R264" s="128">
        <f t="shared" si="64"/>
        <v>0</v>
      </c>
      <c r="S264" s="85">
        <v>0.8</v>
      </c>
      <c r="T264" s="77">
        <f t="shared" si="65"/>
        <v>0.8</v>
      </c>
      <c r="U264" s="73">
        <f t="shared" si="66"/>
        <v>537958.40000000002</v>
      </c>
      <c r="V264" s="106">
        <f t="shared" si="67"/>
        <v>134489.59999999998</v>
      </c>
      <c r="W264" s="97">
        <f t="shared" si="68"/>
        <v>0.8</v>
      </c>
      <c r="X264" s="77"/>
      <c r="Y264" s="77"/>
    </row>
    <row r="265" spans="1:25" s="3" customFormat="1" ht="15" customHeight="1">
      <c r="A265" s="24" t="s">
        <v>81</v>
      </c>
      <c r="B265" s="16"/>
      <c r="C265" s="18" t="s">
        <v>267</v>
      </c>
      <c r="D265" s="19"/>
      <c r="E265" s="34"/>
      <c r="F265" s="20"/>
      <c r="G265" s="25">
        <v>0</v>
      </c>
      <c r="H265" s="35"/>
      <c r="I265" s="25">
        <v>0.14000000000000001</v>
      </c>
      <c r="J265" s="35">
        <f>I265*F264</f>
        <v>94142.720000000016</v>
      </c>
      <c r="K265" s="75">
        <v>0.06</v>
      </c>
      <c r="L265" s="35">
        <f>+K265*F264</f>
        <v>40346.879999999997</v>
      </c>
      <c r="M265" s="34">
        <v>0.06</v>
      </c>
      <c r="N265" s="128">
        <f>M265*F264</f>
        <v>40346.879999999997</v>
      </c>
      <c r="O265" s="25">
        <v>0</v>
      </c>
      <c r="P265" s="35">
        <f>+O265*F264</f>
        <v>0</v>
      </c>
      <c r="Q265" s="34"/>
      <c r="R265" s="128">
        <f t="shared" si="64"/>
        <v>0</v>
      </c>
      <c r="S265" s="85">
        <v>0.2</v>
      </c>
      <c r="T265" s="77">
        <f t="shared" si="65"/>
        <v>0.2</v>
      </c>
      <c r="U265" s="73">
        <f t="shared" si="66"/>
        <v>134489.60000000001</v>
      </c>
      <c r="V265" s="106">
        <f t="shared" si="67"/>
        <v>-134489.60000000001</v>
      </c>
      <c r="W265" s="97">
        <f t="shared" si="68"/>
        <v>0.2</v>
      </c>
      <c r="X265" s="77"/>
      <c r="Y265" s="77"/>
    </row>
    <row r="266" spans="1:25" s="4" customFormat="1" ht="15" customHeight="1">
      <c r="A266" s="43" t="s">
        <v>81</v>
      </c>
      <c r="B266" s="16"/>
      <c r="C266" s="18" t="s">
        <v>268</v>
      </c>
      <c r="D266" s="19"/>
      <c r="E266" s="34">
        <v>0.01</v>
      </c>
      <c r="F266" s="20">
        <f>+E266*$D$205</f>
        <v>672448</v>
      </c>
      <c r="G266" s="25">
        <v>0.4</v>
      </c>
      <c r="H266" s="35">
        <f>+G266*F266</f>
        <v>268979.20000000001</v>
      </c>
      <c r="I266" s="25">
        <v>0.29999999999999993</v>
      </c>
      <c r="J266" s="35">
        <f>+I266*F266</f>
        <v>201734.39999999997</v>
      </c>
      <c r="K266" s="75">
        <v>0.10000000000000009</v>
      </c>
      <c r="L266" s="35">
        <f>+K266*F266</f>
        <v>67244.800000000061</v>
      </c>
      <c r="M266" s="34">
        <v>0.10000000000000009</v>
      </c>
      <c r="N266" s="128">
        <f t="shared" si="69"/>
        <v>67244.800000000061</v>
      </c>
      <c r="O266" s="25">
        <v>0</v>
      </c>
      <c r="P266" s="35">
        <f>F266*O266</f>
        <v>0</v>
      </c>
      <c r="Q266" s="34"/>
      <c r="R266" s="128">
        <f t="shared" si="64"/>
        <v>0</v>
      </c>
      <c r="S266" s="89">
        <v>0.8</v>
      </c>
      <c r="T266" s="108">
        <f t="shared" si="65"/>
        <v>0.8</v>
      </c>
      <c r="U266" s="109">
        <f t="shared" si="66"/>
        <v>537958.40000000002</v>
      </c>
      <c r="V266" s="110">
        <f t="shared" si="67"/>
        <v>134489.59999999998</v>
      </c>
      <c r="W266" s="97">
        <f t="shared" si="68"/>
        <v>0.8</v>
      </c>
      <c r="X266" s="77"/>
      <c r="Y266" s="77"/>
    </row>
    <row r="267" spans="1:25" s="4" customFormat="1" ht="15" customHeight="1">
      <c r="A267" s="43" t="s">
        <v>81</v>
      </c>
      <c r="B267" s="16"/>
      <c r="C267" s="18" t="s">
        <v>269</v>
      </c>
      <c r="D267" s="19"/>
      <c r="E267" s="34"/>
      <c r="F267" s="20"/>
      <c r="G267" s="25">
        <v>0.1</v>
      </c>
      <c r="H267" s="35">
        <f>+G267*F266</f>
        <v>67244.800000000003</v>
      </c>
      <c r="I267" s="25">
        <v>4.0000000000000008E-2</v>
      </c>
      <c r="J267" s="35">
        <f>I267*F266</f>
        <v>26897.920000000006</v>
      </c>
      <c r="K267" s="75">
        <v>0.06</v>
      </c>
      <c r="L267" s="35">
        <f>+K267*F266</f>
        <v>40346.879999999997</v>
      </c>
      <c r="M267" s="34">
        <v>0.06</v>
      </c>
      <c r="N267" s="128">
        <f>M267*F266</f>
        <v>40346.879999999997</v>
      </c>
      <c r="O267" s="25">
        <v>0</v>
      </c>
      <c r="P267" s="35">
        <f>F266*O267</f>
        <v>0</v>
      </c>
      <c r="Q267" s="34"/>
      <c r="R267" s="128">
        <f t="shared" si="64"/>
        <v>0</v>
      </c>
      <c r="S267" s="89">
        <v>0.2</v>
      </c>
      <c r="T267" s="108">
        <f t="shared" si="65"/>
        <v>0.2</v>
      </c>
      <c r="U267" s="109">
        <f t="shared" si="66"/>
        <v>134489.60000000001</v>
      </c>
      <c r="V267" s="110">
        <f t="shared" si="67"/>
        <v>-134489.60000000001</v>
      </c>
      <c r="W267" s="97">
        <f t="shared" si="68"/>
        <v>0.2</v>
      </c>
      <c r="X267" s="77"/>
      <c r="Y267" s="77"/>
    </row>
    <row r="268" spans="1:25" s="4" customFormat="1" ht="15" customHeight="1">
      <c r="A268" s="43" t="s">
        <v>81</v>
      </c>
      <c r="B268" s="16"/>
      <c r="C268" s="18" t="s">
        <v>339</v>
      </c>
      <c r="D268" s="19"/>
      <c r="E268" s="34">
        <v>0.01</v>
      </c>
      <c r="F268" s="20">
        <f>+E268*$D$205</f>
        <v>672448</v>
      </c>
      <c r="G268" s="25">
        <v>0</v>
      </c>
      <c r="H268" s="35">
        <f>+G268*F268</f>
        <v>0</v>
      </c>
      <c r="I268" s="25">
        <v>0</v>
      </c>
      <c r="J268" s="35"/>
      <c r="K268" s="75">
        <v>0.8</v>
      </c>
      <c r="L268" s="35">
        <f>F268*K268</f>
        <v>537958.40000000002</v>
      </c>
      <c r="M268" s="34">
        <v>0.8</v>
      </c>
      <c r="N268" s="128">
        <f t="shared" si="69"/>
        <v>537958.40000000002</v>
      </c>
      <c r="O268" s="25">
        <v>0</v>
      </c>
      <c r="P268" s="35">
        <f>F268*O268</f>
        <v>0</v>
      </c>
      <c r="Q268" s="34"/>
      <c r="R268" s="128">
        <f t="shared" si="64"/>
        <v>0</v>
      </c>
      <c r="S268" s="89">
        <v>0.8</v>
      </c>
      <c r="T268" s="108">
        <f t="shared" si="65"/>
        <v>0.8</v>
      </c>
      <c r="U268" s="109">
        <f t="shared" si="66"/>
        <v>537958.40000000002</v>
      </c>
      <c r="V268" s="110">
        <f t="shared" si="67"/>
        <v>134489.59999999998</v>
      </c>
      <c r="W268" s="97">
        <f t="shared" si="68"/>
        <v>0.8</v>
      </c>
      <c r="X268" s="77"/>
      <c r="Y268" s="77"/>
    </row>
    <row r="269" spans="1:25" s="4" customFormat="1" ht="15" customHeight="1">
      <c r="A269" s="43" t="s">
        <v>81</v>
      </c>
      <c r="B269" s="16"/>
      <c r="C269" s="18" t="s">
        <v>342</v>
      </c>
      <c r="D269" s="19"/>
      <c r="E269" s="34"/>
      <c r="F269" s="20"/>
      <c r="G269" s="25">
        <v>0</v>
      </c>
      <c r="H269" s="35"/>
      <c r="I269" s="25">
        <v>0</v>
      </c>
      <c r="J269" s="35">
        <f>+I269*F268</f>
        <v>0</v>
      </c>
      <c r="K269" s="75">
        <v>0</v>
      </c>
      <c r="L269" s="35">
        <f>K269*F268</f>
        <v>0</v>
      </c>
      <c r="M269" s="34">
        <v>0</v>
      </c>
      <c r="N269" s="128">
        <f t="shared" si="69"/>
        <v>0</v>
      </c>
      <c r="O269" s="25">
        <v>0.2</v>
      </c>
      <c r="P269" s="35">
        <f>O269*F268</f>
        <v>134489.60000000001</v>
      </c>
      <c r="Q269" s="34"/>
      <c r="R269" s="128">
        <f t="shared" si="64"/>
        <v>0</v>
      </c>
      <c r="S269" s="89">
        <v>0.2</v>
      </c>
      <c r="T269" s="108">
        <f t="shared" si="65"/>
        <v>0.2</v>
      </c>
      <c r="U269" s="109">
        <f t="shared" si="66"/>
        <v>134489.60000000001</v>
      </c>
      <c r="V269" s="110">
        <f t="shared" si="67"/>
        <v>-134489.60000000001</v>
      </c>
      <c r="W269" s="97">
        <f t="shared" si="68"/>
        <v>0</v>
      </c>
      <c r="X269" s="77"/>
      <c r="Y269" s="77"/>
    </row>
    <row r="270" spans="1:25" s="4" customFormat="1" ht="15" customHeight="1">
      <c r="A270" s="43" t="s">
        <v>81</v>
      </c>
      <c r="B270" s="16" t="s">
        <v>21</v>
      </c>
      <c r="C270" s="50" t="s">
        <v>273</v>
      </c>
      <c r="D270" s="19"/>
      <c r="E270" s="34">
        <v>0.02</v>
      </c>
      <c r="F270" s="20">
        <f>+E270*$D$205</f>
        <v>1344896</v>
      </c>
      <c r="G270" s="25">
        <v>0</v>
      </c>
      <c r="H270" s="35">
        <f>+G270*$F270</f>
        <v>0</v>
      </c>
      <c r="I270" s="25">
        <v>0</v>
      </c>
      <c r="J270" s="35">
        <f>+I270*$F270</f>
        <v>0</v>
      </c>
      <c r="K270" s="75">
        <v>0</v>
      </c>
      <c r="L270" s="35">
        <f>+K270*$F270</f>
        <v>0</v>
      </c>
      <c r="M270" s="34">
        <v>0</v>
      </c>
      <c r="N270" s="128">
        <f t="shared" si="69"/>
        <v>0</v>
      </c>
      <c r="O270" s="25">
        <v>1</v>
      </c>
      <c r="P270" s="35">
        <f>+O270*$F270</f>
        <v>1344896</v>
      </c>
      <c r="Q270" s="34"/>
      <c r="R270" s="128">
        <f t="shared" si="64"/>
        <v>0</v>
      </c>
      <c r="S270" s="89">
        <v>1</v>
      </c>
      <c r="T270" s="108">
        <f t="shared" si="65"/>
        <v>1</v>
      </c>
      <c r="U270" s="109">
        <f t="shared" si="66"/>
        <v>1344896</v>
      </c>
      <c r="V270" s="110">
        <f t="shared" si="67"/>
        <v>0</v>
      </c>
      <c r="W270" s="97">
        <f t="shared" si="68"/>
        <v>0</v>
      </c>
      <c r="X270" s="77"/>
      <c r="Y270" s="77"/>
    </row>
    <row r="271" spans="1:25" ht="15" customHeight="1">
      <c r="A271" s="24" t="s">
        <v>274</v>
      </c>
      <c r="B271" s="36" t="s">
        <v>23</v>
      </c>
      <c r="C271" s="48" t="s">
        <v>276</v>
      </c>
      <c r="D271" s="30"/>
      <c r="E271" s="38">
        <v>0.02</v>
      </c>
      <c r="F271" s="26">
        <f>+E271*$D$205</f>
        <v>1344896</v>
      </c>
      <c r="G271" s="25">
        <v>0</v>
      </c>
      <c r="H271" s="35">
        <f>+G271*$F271</f>
        <v>0</v>
      </c>
      <c r="I271" s="25">
        <v>0</v>
      </c>
      <c r="J271" s="35">
        <f>+I271*$F271</f>
        <v>0</v>
      </c>
      <c r="K271" s="75">
        <v>0</v>
      </c>
      <c r="L271" s="35">
        <f>+K271*$F271</f>
        <v>0</v>
      </c>
      <c r="M271" s="34">
        <v>0</v>
      </c>
      <c r="N271" s="128">
        <f t="shared" si="69"/>
        <v>0</v>
      </c>
      <c r="O271" s="25">
        <v>1</v>
      </c>
      <c r="P271" s="35">
        <f>+O271*$F271</f>
        <v>1344896</v>
      </c>
      <c r="Q271" s="34"/>
      <c r="R271" s="128">
        <f t="shared" si="64"/>
        <v>0</v>
      </c>
      <c r="S271" s="85">
        <v>1</v>
      </c>
      <c r="T271" s="77">
        <f t="shared" si="65"/>
        <v>1</v>
      </c>
      <c r="U271" s="73">
        <f t="shared" si="66"/>
        <v>1344896</v>
      </c>
      <c r="V271" s="106">
        <f t="shared" si="67"/>
        <v>0</v>
      </c>
      <c r="W271" s="97">
        <f t="shared" si="68"/>
        <v>0</v>
      </c>
      <c r="X271" s="77"/>
      <c r="Y271" s="77"/>
    </row>
    <row r="272" spans="1:25" ht="15" customHeight="1">
      <c r="B272" s="36" t="s">
        <v>283</v>
      </c>
      <c r="C272" s="48" t="s">
        <v>252</v>
      </c>
      <c r="D272" s="30"/>
      <c r="E272" s="38"/>
      <c r="F272" s="26"/>
      <c r="G272" s="25">
        <v>0</v>
      </c>
      <c r="H272" s="35"/>
      <c r="I272" s="25">
        <v>0</v>
      </c>
      <c r="J272" s="35"/>
      <c r="K272" s="75">
        <v>0</v>
      </c>
      <c r="L272" s="35"/>
      <c r="M272" s="34">
        <v>0</v>
      </c>
      <c r="N272" s="128">
        <f t="shared" si="69"/>
        <v>0</v>
      </c>
      <c r="O272" s="25">
        <v>0</v>
      </c>
      <c r="P272" s="35"/>
      <c r="Q272" s="34"/>
      <c r="R272" s="128">
        <f t="shared" si="64"/>
        <v>0</v>
      </c>
      <c r="S272" s="85"/>
      <c r="T272" s="77">
        <f t="shared" si="65"/>
        <v>0</v>
      </c>
      <c r="U272" s="73">
        <f t="shared" si="66"/>
        <v>0</v>
      </c>
      <c r="V272" s="106">
        <f t="shared" si="67"/>
        <v>0</v>
      </c>
      <c r="W272" s="97">
        <f t="shared" si="68"/>
        <v>0</v>
      </c>
      <c r="X272" s="77"/>
      <c r="Y272" s="77"/>
    </row>
    <row r="273" spans="1:25" ht="15" customHeight="1">
      <c r="B273" s="36"/>
      <c r="C273" s="48" t="s">
        <v>284</v>
      </c>
      <c r="D273" s="30"/>
      <c r="E273" s="38"/>
      <c r="F273" s="26"/>
      <c r="G273" s="25">
        <v>0</v>
      </c>
      <c r="H273" s="35"/>
      <c r="I273" s="25">
        <v>0</v>
      </c>
      <c r="J273" s="35"/>
      <c r="K273" s="75">
        <v>0</v>
      </c>
      <c r="L273" s="35"/>
      <c r="M273" s="34">
        <v>0</v>
      </c>
      <c r="N273" s="128">
        <f t="shared" si="69"/>
        <v>0</v>
      </c>
      <c r="O273" s="25">
        <v>0</v>
      </c>
      <c r="P273" s="35"/>
      <c r="Q273" s="34"/>
      <c r="R273" s="128">
        <f t="shared" si="64"/>
        <v>0</v>
      </c>
      <c r="S273" s="85"/>
      <c r="T273" s="77">
        <f t="shared" si="65"/>
        <v>0</v>
      </c>
      <c r="U273" s="73">
        <f t="shared" si="66"/>
        <v>0</v>
      </c>
      <c r="V273" s="106">
        <f t="shared" si="67"/>
        <v>0</v>
      </c>
      <c r="W273" s="97">
        <f t="shared" si="68"/>
        <v>0</v>
      </c>
      <c r="X273" s="77"/>
      <c r="Y273" s="77"/>
    </row>
    <row r="274" spans="1:25" ht="15" customHeight="1">
      <c r="A274" s="24" t="s">
        <v>18</v>
      </c>
      <c r="B274" s="36"/>
      <c r="C274" s="37" t="s">
        <v>254</v>
      </c>
      <c r="D274" s="30"/>
      <c r="E274" s="38">
        <v>0.02</v>
      </c>
      <c r="F274" s="26">
        <f>+E274*$D$205</f>
        <v>1344896</v>
      </c>
      <c r="G274" s="25">
        <v>0.9</v>
      </c>
      <c r="H274" s="35">
        <f>+G274*F274</f>
        <v>1210406.4000000001</v>
      </c>
      <c r="I274" s="25">
        <v>9.9999999999999978E-2</v>
      </c>
      <c r="J274" s="35">
        <f>+I274*F274</f>
        <v>134489.59999999998</v>
      </c>
      <c r="K274" s="75">
        <v>0</v>
      </c>
      <c r="L274" s="35"/>
      <c r="M274" s="34">
        <v>0</v>
      </c>
      <c r="N274" s="128">
        <f t="shared" si="69"/>
        <v>0</v>
      </c>
      <c r="O274" s="25">
        <v>0</v>
      </c>
      <c r="P274" s="35"/>
      <c r="Q274" s="34"/>
      <c r="R274" s="128">
        <f t="shared" si="64"/>
        <v>0</v>
      </c>
      <c r="S274" s="85">
        <v>1</v>
      </c>
      <c r="T274" s="77">
        <f t="shared" si="65"/>
        <v>1</v>
      </c>
      <c r="U274" s="73">
        <f t="shared" si="66"/>
        <v>1344896</v>
      </c>
      <c r="V274" s="106">
        <f t="shared" si="67"/>
        <v>0</v>
      </c>
      <c r="W274" s="97">
        <f t="shared" si="68"/>
        <v>1</v>
      </c>
      <c r="X274" s="77"/>
      <c r="Y274" s="77"/>
    </row>
    <row r="275" spans="1:25" ht="15" customHeight="1">
      <c r="A275" s="24" t="s">
        <v>18</v>
      </c>
      <c r="B275" s="36"/>
      <c r="C275" s="37" t="s">
        <v>255</v>
      </c>
      <c r="D275" s="30"/>
      <c r="E275" s="38">
        <v>0.02</v>
      </c>
      <c r="F275" s="26">
        <f t="shared" ref="F275:F277" si="70">+E275*$D$205</f>
        <v>1344896</v>
      </c>
      <c r="G275" s="25">
        <v>0.9</v>
      </c>
      <c r="H275" s="35">
        <f>+G275*F275</f>
        <v>1210406.4000000001</v>
      </c>
      <c r="I275" s="25">
        <v>9.9999999999999978E-2</v>
      </c>
      <c r="J275" s="35">
        <f>+I275*F275</f>
        <v>134489.59999999998</v>
      </c>
      <c r="K275" s="75">
        <v>0</v>
      </c>
      <c r="L275" s="35"/>
      <c r="M275" s="34">
        <v>0</v>
      </c>
      <c r="N275" s="128">
        <f t="shared" si="69"/>
        <v>0</v>
      </c>
      <c r="O275" s="25">
        <v>0</v>
      </c>
      <c r="P275" s="35"/>
      <c r="Q275" s="34"/>
      <c r="R275" s="128">
        <f t="shared" si="64"/>
        <v>0</v>
      </c>
      <c r="S275" s="85">
        <v>1</v>
      </c>
      <c r="T275" s="77">
        <f t="shared" si="65"/>
        <v>1</v>
      </c>
      <c r="U275" s="73">
        <f t="shared" si="66"/>
        <v>1344896</v>
      </c>
      <c r="V275" s="106">
        <f t="shared" si="67"/>
        <v>0</v>
      </c>
      <c r="W275" s="97">
        <f t="shared" si="68"/>
        <v>1</v>
      </c>
      <c r="X275" s="77"/>
      <c r="Y275" s="77"/>
    </row>
    <row r="276" spans="1:25" ht="15" customHeight="1">
      <c r="A276" s="24" t="s">
        <v>18</v>
      </c>
      <c r="B276" s="36"/>
      <c r="C276" s="37" t="s">
        <v>256</v>
      </c>
      <c r="D276" s="30"/>
      <c r="E276" s="38">
        <v>0.02</v>
      </c>
      <c r="F276" s="26">
        <f t="shared" si="70"/>
        <v>1344896</v>
      </c>
      <c r="G276" s="25">
        <v>0.9</v>
      </c>
      <c r="H276" s="35">
        <f t="shared" ref="H276:H277" si="71">+G276*F276</f>
        <v>1210406.4000000001</v>
      </c>
      <c r="I276" s="25">
        <v>9.9999999999999978E-2</v>
      </c>
      <c r="J276" s="35">
        <f>+I276*F276</f>
        <v>134489.59999999998</v>
      </c>
      <c r="K276" s="75">
        <v>0</v>
      </c>
      <c r="L276" s="35"/>
      <c r="M276" s="34">
        <v>0</v>
      </c>
      <c r="N276" s="128">
        <f t="shared" si="69"/>
        <v>0</v>
      </c>
      <c r="O276" s="25">
        <v>0</v>
      </c>
      <c r="P276" s="35"/>
      <c r="Q276" s="34"/>
      <c r="R276" s="128">
        <f t="shared" si="64"/>
        <v>0</v>
      </c>
      <c r="S276" s="85">
        <v>1</v>
      </c>
      <c r="T276" s="77">
        <f t="shared" si="65"/>
        <v>1</v>
      </c>
      <c r="U276" s="73">
        <f t="shared" si="66"/>
        <v>1344896</v>
      </c>
      <c r="V276" s="106">
        <f t="shared" si="67"/>
        <v>0</v>
      </c>
      <c r="W276" s="97">
        <f t="shared" si="68"/>
        <v>1</v>
      </c>
      <c r="X276" s="77"/>
      <c r="Y276" s="77"/>
    </row>
    <row r="277" spans="1:25" ht="15" customHeight="1">
      <c r="A277" s="24" t="s">
        <v>18</v>
      </c>
      <c r="B277" s="36"/>
      <c r="C277" s="37" t="s">
        <v>257</v>
      </c>
      <c r="D277" s="30"/>
      <c r="E277" s="38">
        <v>0.02</v>
      </c>
      <c r="F277" s="26">
        <f t="shared" si="70"/>
        <v>1344896</v>
      </c>
      <c r="G277" s="25">
        <v>0.9</v>
      </c>
      <c r="H277" s="35">
        <f t="shared" si="71"/>
        <v>1210406.4000000001</v>
      </c>
      <c r="I277" s="25">
        <v>9.9999999999999978E-2</v>
      </c>
      <c r="J277" s="35">
        <f>+I277*F277</f>
        <v>134489.59999999998</v>
      </c>
      <c r="K277" s="75">
        <v>0</v>
      </c>
      <c r="L277" s="35"/>
      <c r="M277" s="34">
        <v>0</v>
      </c>
      <c r="N277" s="128">
        <f t="shared" si="69"/>
        <v>0</v>
      </c>
      <c r="O277" s="25">
        <v>0</v>
      </c>
      <c r="P277" s="35"/>
      <c r="Q277" s="34"/>
      <c r="R277" s="128">
        <f t="shared" si="64"/>
        <v>0</v>
      </c>
      <c r="S277" s="85">
        <v>1</v>
      </c>
      <c r="T277" s="77">
        <f t="shared" si="65"/>
        <v>1</v>
      </c>
      <c r="U277" s="73">
        <f t="shared" si="66"/>
        <v>1344896</v>
      </c>
      <c r="V277" s="106">
        <f t="shared" si="67"/>
        <v>0</v>
      </c>
      <c r="W277" s="97">
        <f t="shared" si="68"/>
        <v>1</v>
      </c>
      <c r="X277" s="77"/>
      <c r="Y277" s="77"/>
    </row>
    <row r="278" spans="1:25" ht="21.95" customHeight="1">
      <c r="B278" s="36" t="s">
        <v>12</v>
      </c>
      <c r="C278" s="31" t="s">
        <v>259</v>
      </c>
      <c r="D278" s="30"/>
      <c r="E278" s="38"/>
      <c r="F278" s="49"/>
      <c r="G278" s="67"/>
      <c r="H278" s="49"/>
      <c r="I278" s="67"/>
      <c r="J278" s="49"/>
      <c r="K278" s="49">
        <v>0</v>
      </c>
      <c r="L278" s="49"/>
      <c r="M278" s="124">
        <v>0</v>
      </c>
      <c r="N278" s="132">
        <f t="shared" si="69"/>
        <v>0</v>
      </c>
      <c r="O278" s="49">
        <v>0</v>
      </c>
      <c r="P278" s="49"/>
      <c r="Q278" s="124"/>
      <c r="R278" s="132">
        <f t="shared" si="64"/>
        <v>0</v>
      </c>
      <c r="S278" s="92"/>
      <c r="T278" s="77">
        <f t="shared" si="65"/>
        <v>0</v>
      </c>
      <c r="U278" s="73">
        <f t="shared" si="66"/>
        <v>0</v>
      </c>
      <c r="V278" s="106">
        <f t="shared" si="67"/>
        <v>0</v>
      </c>
      <c r="W278" s="97">
        <f t="shared" si="68"/>
        <v>0</v>
      </c>
      <c r="X278" s="77"/>
      <c r="Y278" s="77"/>
    </row>
    <row r="279" spans="1:25" ht="15" customHeight="1">
      <c r="B279" s="36"/>
      <c r="C279" s="48" t="s">
        <v>284</v>
      </c>
      <c r="D279" s="30"/>
      <c r="E279" s="38"/>
      <c r="F279" s="26"/>
      <c r="G279" s="25">
        <v>0</v>
      </c>
      <c r="H279" s="35"/>
      <c r="I279" s="25">
        <v>0</v>
      </c>
      <c r="J279" s="35"/>
      <c r="K279" s="75">
        <v>0</v>
      </c>
      <c r="L279" s="35"/>
      <c r="M279" s="34">
        <v>0</v>
      </c>
      <c r="N279" s="128">
        <f t="shared" si="69"/>
        <v>0</v>
      </c>
      <c r="O279" s="25">
        <v>0</v>
      </c>
      <c r="P279" s="35"/>
      <c r="Q279" s="34"/>
      <c r="R279" s="128">
        <f t="shared" si="64"/>
        <v>0</v>
      </c>
      <c r="S279" s="85"/>
      <c r="T279" s="77">
        <f t="shared" si="65"/>
        <v>0</v>
      </c>
      <c r="U279" s="73">
        <f t="shared" si="66"/>
        <v>0</v>
      </c>
      <c r="V279" s="106">
        <f t="shared" si="67"/>
        <v>0</v>
      </c>
      <c r="W279" s="97">
        <f t="shared" si="68"/>
        <v>0</v>
      </c>
      <c r="X279" s="77"/>
      <c r="Y279" s="77"/>
    </row>
    <row r="280" spans="1:25" s="3" customFormat="1" ht="15" customHeight="1">
      <c r="A280" s="40" t="s">
        <v>81</v>
      </c>
      <c r="B280" s="16"/>
      <c r="C280" s="18" t="s">
        <v>260</v>
      </c>
      <c r="D280" s="19"/>
      <c r="E280" s="34">
        <v>0.02</v>
      </c>
      <c r="F280" s="20">
        <f>+E280*$D$205</f>
        <v>1344896</v>
      </c>
      <c r="G280" s="25">
        <v>0</v>
      </c>
      <c r="H280" s="35"/>
      <c r="I280" s="25">
        <v>0</v>
      </c>
      <c r="J280" s="35">
        <f>+I280*F280</f>
        <v>0</v>
      </c>
      <c r="K280" s="75"/>
      <c r="L280" s="35">
        <f>K280*F280</f>
        <v>0</v>
      </c>
      <c r="M280" s="34">
        <v>0</v>
      </c>
      <c r="N280" s="128">
        <f t="shared" si="69"/>
        <v>0</v>
      </c>
      <c r="O280" s="25">
        <v>0.8</v>
      </c>
      <c r="P280" s="35">
        <f>F280*O280</f>
        <v>1075916.8</v>
      </c>
      <c r="Q280" s="34">
        <v>0.8</v>
      </c>
      <c r="R280" s="128">
        <f t="shared" si="64"/>
        <v>1075916.8</v>
      </c>
      <c r="S280" s="85">
        <v>0.8</v>
      </c>
      <c r="T280" s="77">
        <f t="shared" si="65"/>
        <v>0.8</v>
      </c>
      <c r="U280" s="73">
        <f t="shared" si="66"/>
        <v>1075916.8</v>
      </c>
      <c r="V280" s="106">
        <f t="shared" si="67"/>
        <v>268979.19999999995</v>
      </c>
      <c r="W280" s="97">
        <f t="shared" si="68"/>
        <v>0.8</v>
      </c>
      <c r="X280" s="77"/>
      <c r="Y280" s="77"/>
    </row>
    <row r="281" spans="1:25" s="3" customFormat="1" ht="15" customHeight="1">
      <c r="A281" s="40" t="s">
        <v>81</v>
      </c>
      <c r="B281" s="16"/>
      <c r="C281" s="18" t="s">
        <v>261</v>
      </c>
      <c r="D281" s="19"/>
      <c r="E281" s="34"/>
      <c r="F281" s="20"/>
      <c r="G281" s="25">
        <v>0</v>
      </c>
      <c r="H281" s="35"/>
      <c r="I281" s="25">
        <v>0</v>
      </c>
      <c r="J281" s="35"/>
      <c r="K281" s="75">
        <v>0</v>
      </c>
      <c r="L281" s="35">
        <f>+K281*F280</f>
        <v>0</v>
      </c>
      <c r="M281" s="34">
        <v>0</v>
      </c>
      <c r="N281" s="128">
        <f t="shared" si="69"/>
        <v>0</v>
      </c>
      <c r="O281" s="25">
        <v>0.2</v>
      </c>
      <c r="P281" s="35">
        <f>F280*O281</f>
        <v>268979.20000000001</v>
      </c>
      <c r="Q281" s="34"/>
      <c r="R281" s="128">
        <f t="shared" si="64"/>
        <v>0</v>
      </c>
      <c r="S281" s="85">
        <v>0.2</v>
      </c>
      <c r="T281" s="77">
        <f t="shared" si="65"/>
        <v>0.2</v>
      </c>
      <c r="U281" s="73">
        <f t="shared" si="66"/>
        <v>268979.20000000001</v>
      </c>
      <c r="V281" s="106">
        <f t="shared" si="67"/>
        <v>-268979.20000000001</v>
      </c>
      <c r="W281" s="97">
        <f t="shared" si="68"/>
        <v>0</v>
      </c>
      <c r="X281" s="77"/>
      <c r="Y281" s="77"/>
    </row>
    <row r="282" spans="1:25" s="3" customFormat="1" ht="15" customHeight="1">
      <c r="A282" s="40" t="s">
        <v>81</v>
      </c>
      <c r="B282" s="16"/>
      <c r="C282" s="18" t="s">
        <v>262</v>
      </c>
      <c r="D282" s="19"/>
      <c r="E282" s="34">
        <v>0.01</v>
      </c>
      <c r="F282" s="20">
        <f>+E282*$D$205</f>
        <v>672448</v>
      </c>
      <c r="G282" s="25">
        <v>0</v>
      </c>
      <c r="H282" s="35"/>
      <c r="I282" s="25">
        <v>0</v>
      </c>
      <c r="J282" s="35">
        <f>+I282*F282</f>
        <v>0</v>
      </c>
      <c r="K282" s="75">
        <v>0</v>
      </c>
      <c r="L282" s="35"/>
      <c r="M282" s="34">
        <v>0</v>
      </c>
      <c r="N282" s="128">
        <f t="shared" si="69"/>
        <v>0</v>
      </c>
      <c r="O282" s="25">
        <v>0.8</v>
      </c>
      <c r="P282" s="35">
        <f>F282*O282</f>
        <v>537958.40000000002</v>
      </c>
      <c r="Q282" s="34">
        <v>0.8</v>
      </c>
      <c r="R282" s="128">
        <f t="shared" si="64"/>
        <v>537958.40000000002</v>
      </c>
      <c r="S282" s="85">
        <v>0.8</v>
      </c>
      <c r="T282" s="77">
        <f t="shared" si="65"/>
        <v>0.8</v>
      </c>
      <c r="U282" s="73">
        <f t="shared" si="66"/>
        <v>537958.40000000002</v>
      </c>
      <c r="V282" s="106">
        <f t="shared" si="67"/>
        <v>134489.59999999998</v>
      </c>
      <c r="W282" s="97">
        <f t="shared" si="68"/>
        <v>0.8</v>
      </c>
      <c r="X282" s="77"/>
      <c r="Y282" s="77"/>
    </row>
    <row r="283" spans="1:25" s="3" customFormat="1" ht="15" customHeight="1">
      <c r="A283" s="40" t="s">
        <v>81</v>
      </c>
      <c r="B283" s="16"/>
      <c r="C283" s="18" t="s">
        <v>263</v>
      </c>
      <c r="D283" s="19"/>
      <c r="E283" s="34"/>
      <c r="F283" s="20"/>
      <c r="G283" s="25">
        <v>0</v>
      </c>
      <c r="H283" s="35"/>
      <c r="I283" s="25">
        <v>0</v>
      </c>
      <c r="J283" s="35"/>
      <c r="K283" s="75">
        <v>0</v>
      </c>
      <c r="L283" s="35">
        <f>+K283*F282</f>
        <v>0</v>
      </c>
      <c r="M283" s="34">
        <v>0</v>
      </c>
      <c r="N283" s="128">
        <f t="shared" si="69"/>
        <v>0</v>
      </c>
      <c r="O283" s="25">
        <v>0.2</v>
      </c>
      <c r="P283" s="35">
        <f>F282*O283</f>
        <v>134489.60000000001</v>
      </c>
      <c r="Q283" s="34"/>
      <c r="R283" s="128">
        <f t="shared" si="64"/>
        <v>0</v>
      </c>
      <c r="S283" s="85">
        <v>0.2</v>
      </c>
      <c r="T283" s="77">
        <f t="shared" si="65"/>
        <v>0.2</v>
      </c>
      <c r="U283" s="73">
        <f t="shared" si="66"/>
        <v>134489.60000000001</v>
      </c>
      <c r="V283" s="106">
        <f t="shared" si="67"/>
        <v>-134489.60000000001</v>
      </c>
      <c r="W283" s="97">
        <f t="shared" si="68"/>
        <v>0</v>
      </c>
      <c r="X283" s="77"/>
      <c r="Y283" s="77"/>
    </row>
    <row r="284" spans="1:25" s="3" customFormat="1" ht="15" customHeight="1">
      <c r="A284" s="40" t="s">
        <v>81</v>
      </c>
      <c r="B284" s="16"/>
      <c r="C284" s="18" t="s">
        <v>264</v>
      </c>
      <c r="D284" s="19"/>
      <c r="E284" s="34">
        <v>0.02</v>
      </c>
      <c r="F284" s="20">
        <f>+E284*$D$205</f>
        <v>1344896</v>
      </c>
      <c r="G284" s="25">
        <v>0</v>
      </c>
      <c r="H284" s="35"/>
      <c r="I284" s="25">
        <v>0</v>
      </c>
      <c r="J284" s="35"/>
      <c r="K284" s="75">
        <v>0</v>
      </c>
      <c r="L284" s="35">
        <f>+K284*F284</f>
        <v>0</v>
      </c>
      <c r="M284" s="34">
        <v>0</v>
      </c>
      <c r="N284" s="128">
        <f t="shared" si="69"/>
        <v>0</v>
      </c>
      <c r="O284" s="25">
        <v>0.8</v>
      </c>
      <c r="P284" s="35">
        <f>F284*O284</f>
        <v>1075916.8</v>
      </c>
      <c r="Q284" s="34">
        <v>0.8</v>
      </c>
      <c r="R284" s="128">
        <f t="shared" si="64"/>
        <v>1075916.8</v>
      </c>
      <c r="S284" s="85">
        <v>0.8</v>
      </c>
      <c r="T284" s="77">
        <f t="shared" si="65"/>
        <v>0.8</v>
      </c>
      <c r="U284" s="73">
        <f t="shared" si="66"/>
        <v>1075916.8</v>
      </c>
      <c r="V284" s="106">
        <f t="shared" si="67"/>
        <v>268979.19999999995</v>
      </c>
      <c r="W284" s="97">
        <f t="shared" si="68"/>
        <v>0.8</v>
      </c>
      <c r="X284" s="77"/>
      <c r="Y284" s="77"/>
    </row>
    <row r="285" spans="1:25" s="3" customFormat="1" ht="15" customHeight="1">
      <c r="A285" s="40" t="s">
        <v>81</v>
      </c>
      <c r="B285" s="16"/>
      <c r="C285" s="18" t="s">
        <v>265</v>
      </c>
      <c r="D285" s="19"/>
      <c r="E285" s="34"/>
      <c r="F285" s="20"/>
      <c r="G285" s="25">
        <v>0</v>
      </c>
      <c r="H285" s="35"/>
      <c r="I285" s="25">
        <v>0</v>
      </c>
      <c r="J285" s="35"/>
      <c r="K285" s="75">
        <v>0</v>
      </c>
      <c r="L285" s="35"/>
      <c r="M285" s="34">
        <v>0</v>
      </c>
      <c r="N285" s="128">
        <f t="shared" si="69"/>
        <v>0</v>
      </c>
      <c r="O285" s="25">
        <v>0.2</v>
      </c>
      <c r="P285" s="35">
        <f>+O285*F284</f>
        <v>268979.20000000001</v>
      </c>
      <c r="Q285" s="34"/>
      <c r="R285" s="128">
        <f t="shared" si="64"/>
        <v>0</v>
      </c>
      <c r="S285" s="85">
        <v>0.2</v>
      </c>
      <c r="T285" s="77">
        <f t="shared" si="65"/>
        <v>0.2</v>
      </c>
      <c r="U285" s="73">
        <f t="shared" si="66"/>
        <v>268979.20000000001</v>
      </c>
      <c r="V285" s="106">
        <f t="shared" si="67"/>
        <v>-268979.20000000001</v>
      </c>
      <c r="W285" s="97">
        <f t="shared" si="68"/>
        <v>0</v>
      </c>
      <c r="X285" s="77"/>
      <c r="Y285" s="77"/>
    </row>
    <row r="286" spans="1:25" s="3" customFormat="1" ht="15" customHeight="1">
      <c r="A286" s="40" t="s">
        <v>81</v>
      </c>
      <c r="B286" s="16"/>
      <c r="C286" s="18" t="s">
        <v>266</v>
      </c>
      <c r="D286" s="19"/>
      <c r="E286" s="34">
        <v>0.01</v>
      </c>
      <c r="F286" s="20">
        <f>+E286*$D$205</f>
        <v>672448</v>
      </c>
      <c r="G286" s="25">
        <v>0</v>
      </c>
      <c r="H286" s="35"/>
      <c r="I286" s="25">
        <v>0</v>
      </c>
      <c r="J286" s="35"/>
      <c r="K286" s="75">
        <v>0</v>
      </c>
      <c r="L286" s="35">
        <f>+K286*F286</f>
        <v>0</v>
      </c>
      <c r="M286" s="34">
        <v>0</v>
      </c>
      <c r="N286" s="128">
        <f t="shared" si="69"/>
        <v>0</v>
      </c>
      <c r="O286" s="25">
        <v>0.8</v>
      </c>
      <c r="P286" s="35">
        <f>F286*O286</f>
        <v>537958.40000000002</v>
      </c>
      <c r="Q286" s="34">
        <v>0.8</v>
      </c>
      <c r="R286" s="128">
        <f t="shared" si="64"/>
        <v>537958.40000000002</v>
      </c>
      <c r="S286" s="85">
        <v>0.8</v>
      </c>
      <c r="T286" s="77">
        <f t="shared" si="65"/>
        <v>0.8</v>
      </c>
      <c r="U286" s="73">
        <f t="shared" si="66"/>
        <v>537958.40000000002</v>
      </c>
      <c r="V286" s="106">
        <f t="shared" si="67"/>
        <v>134489.59999999998</v>
      </c>
      <c r="W286" s="97">
        <f t="shared" si="68"/>
        <v>0.8</v>
      </c>
      <c r="X286" s="77"/>
      <c r="Y286" s="77"/>
    </row>
    <row r="287" spans="1:25" s="3" customFormat="1" ht="15" customHeight="1">
      <c r="A287" s="40" t="s">
        <v>81</v>
      </c>
      <c r="B287" s="16"/>
      <c r="C287" s="18" t="s">
        <v>267</v>
      </c>
      <c r="D287" s="19"/>
      <c r="E287" s="34"/>
      <c r="F287" s="20"/>
      <c r="G287" s="25">
        <v>0</v>
      </c>
      <c r="H287" s="35"/>
      <c r="I287" s="25">
        <v>0</v>
      </c>
      <c r="J287" s="35"/>
      <c r="K287" s="75">
        <v>0</v>
      </c>
      <c r="L287" s="35"/>
      <c r="M287" s="34">
        <v>0</v>
      </c>
      <c r="N287" s="128">
        <f t="shared" si="69"/>
        <v>0</v>
      </c>
      <c r="O287" s="25">
        <v>0.2</v>
      </c>
      <c r="P287" s="35">
        <f>+O287*F286</f>
        <v>134489.60000000001</v>
      </c>
      <c r="Q287" s="34"/>
      <c r="R287" s="128">
        <f t="shared" si="64"/>
        <v>0</v>
      </c>
      <c r="S287" s="85">
        <v>0.2</v>
      </c>
      <c r="T287" s="77">
        <f t="shared" si="65"/>
        <v>0.2</v>
      </c>
      <c r="U287" s="73">
        <f t="shared" si="66"/>
        <v>134489.60000000001</v>
      </c>
      <c r="V287" s="106">
        <f t="shared" si="67"/>
        <v>-134489.60000000001</v>
      </c>
      <c r="W287" s="97">
        <f t="shared" si="68"/>
        <v>0</v>
      </c>
      <c r="X287" s="77"/>
      <c r="Y287" s="77"/>
    </row>
    <row r="288" spans="1:25" s="3" customFormat="1" ht="15" customHeight="1">
      <c r="A288" s="40" t="s">
        <v>81</v>
      </c>
      <c r="B288" s="16"/>
      <c r="C288" s="18" t="s">
        <v>268</v>
      </c>
      <c r="D288" s="19"/>
      <c r="E288" s="34">
        <v>0.01</v>
      </c>
      <c r="F288" s="20">
        <f>+E288*$D$205</f>
        <v>672448</v>
      </c>
      <c r="G288" s="25">
        <v>0</v>
      </c>
      <c r="H288" s="35">
        <f>+G288*F288</f>
        <v>0</v>
      </c>
      <c r="I288" s="25">
        <v>0</v>
      </c>
      <c r="J288" s="35"/>
      <c r="K288" s="75"/>
      <c r="L288" s="35">
        <f>K288*F288</f>
        <v>0</v>
      </c>
      <c r="M288" s="34">
        <v>0</v>
      </c>
      <c r="N288" s="128">
        <f t="shared" si="69"/>
        <v>0</v>
      </c>
      <c r="O288" s="25">
        <v>0.8</v>
      </c>
      <c r="P288" s="35">
        <f>F288*O288</f>
        <v>537958.40000000002</v>
      </c>
      <c r="Q288" s="34">
        <v>0.8</v>
      </c>
      <c r="R288" s="128">
        <f t="shared" si="64"/>
        <v>537958.40000000002</v>
      </c>
      <c r="S288" s="85">
        <v>0.8</v>
      </c>
      <c r="T288" s="77">
        <f t="shared" si="65"/>
        <v>0.8</v>
      </c>
      <c r="U288" s="73">
        <f t="shared" si="66"/>
        <v>537958.40000000002</v>
      </c>
      <c r="V288" s="106">
        <f t="shared" si="67"/>
        <v>134489.59999999998</v>
      </c>
      <c r="W288" s="97">
        <f t="shared" si="68"/>
        <v>0.8</v>
      </c>
      <c r="X288" s="77"/>
      <c r="Y288" s="77"/>
    </row>
    <row r="289" spans="1:25" s="3" customFormat="1" ht="15" customHeight="1">
      <c r="A289" s="40" t="s">
        <v>81</v>
      </c>
      <c r="B289" s="16"/>
      <c r="C289" s="18" t="s">
        <v>269</v>
      </c>
      <c r="D289" s="19"/>
      <c r="E289" s="34"/>
      <c r="F289" s="20"/>
      <c r="G289" s="25">
        <v>0</v>
      </c>
      <c r="H289" s="35"/>
      <c r="I289" s="25">
        <v>0</v>
      </c>
      <c r="J289" s="35">
        <f>+I289*F288</f>
        <v>0</v>
      </c>
      <c r="K289" s="75">
        <v>0</v>
      </c>
      <c r="L289" s="35"/>
      <c r="M289" s="34">
        <v>0</v>
      </c>
      <c r="N289" s="128">
        <f t="shared" si="69"/>
        <v>0</v>
      </c>
      <c r="O289" s="25">
        <v>0.2</v>
      </c>
      <c r="P289" s="35">
        <f>F288*O289</f>
        <v>134489.60000000001</v>
      </c>
      <c r="Q289" s="34"/>
      <c r="R289" s="128">
        <f t="shared" si="64"/>
        <v>0</v>
      </c>
      <c r="S289" s="85">
        <v>0.2</v>
      </c>
      <c r="T289" s="77">
        <f t="shared" si="65"/>
        <v>0.2</v>
      </c>
      <c r="U289" s="73">
        <f t="shared" si="66"/>
        <v>134489.60000000001</v>
      </c>
      <c r="V289" s="106">
        <f t="shared" si="67"/>
        <v>-134489.60000000001</v>
      </c>
      <c r="W289" s="97">
        <f t="shared" si="68"/>
        <v>0</v>
      </c>
      <c r="X289" s="77"/>
      <c r="Y289" s="77"/>
    </row>
    <row r="290" spans="1:25" s="3" customFormat="1" ht="15" customHeight="1">
      <c r="A290" s="40" t="s">
        <v>81</v>
      </c>
      <c r="B290" s="16"/>
      <c r="C290" s="18" t="s">
        <v>340</v>
      </c>
      <c r="D290" s="19"/>
      <c r="E290" s="34">
        <v>0.01</v>
      </c>
      <c r="F290" s="20">
        <f>+E290*$D$205</f>
        <v>672448</v>
      </c>
      <c r="G290" s="25">
        <v>0</v>
      </c>
      <c r="H290" s="35">
        <f>+G290*F290</f>
        <v>0</v>
      </c>
      <c r="I290" s="25">
        <v>0</v>
      </c>
      <c r="J290" s="35"/>
      <c r="K290" s="75"/>
      <c r="L290" s="35">
        <f>F290*K290</f>
        <v>0</v>
      </c>
      <c r="M290" s="34">
        <v>0</v>
      </c>
      <c r="N290" s="128">
        <f t="shared" si="69"/>
        <v>0</v>
      </c>
      <c r="O290" s="25">
        <v>0.8</v>
      </c>
      <c r="P290" s="35">
        <f>F290*O290</f>
        <v>537958.40000000002</v>
      </c>
      <c r="Q290" s="34">
        <v>0.8</v>
      </c>
      <c r="R290" s="128">
        <f t="shared" si="64"/>
        <v>537958.40000000002</v>
      </c>
      <c r="S290" s="85">
        <v>0.8</v>
      </c>
      <c r="T290" s="77">
        <f t="shared" si="65"/>
        <v>0.8</v>
      </c>
      <c r="U290" s="73">
        <f t="shared" si="66"/>
        <v>537958.40000000002</v>
      </c>
      <c r="V290" s="106">
        <f t="shared" si="67"/>
        <v>134489.59999999998</v>
      </c>
      <c r="W290" s="97">
        <f t="shared" si="68"/>
        <v>0.8</v>
      </c>
      <c r="X290" s="77"/>
      <c r="Y290" s="77"/>
    </row>
    <row r="291" spans="1:25" s="3" customFormat="1" ht="15" customHeight="1">
      <c r="A291" s="24" t="s">
        <v>81</v>
      </c>
      <c r="B291" s="16"/>
      <c r="C291" s="18" t="s">
        <v>341</v>
      </c>
      <c r="D291" s="19"/>
      <c r="E291" s="34"/>
      <c r="F291" s="20"/>
      <c r="G291" s="25">
        <v>0</v>
      </c>
      <c r="H291" s="35"/>
      <c r="I291" s="25">
        <v>0</v>
      </c>
      <c r="J291" s="35">
        <f>+I291*F290</f>
        <v>0</v>
      </c>
      <c r="K291" s="75">
        <v>0</v>
      </c>
      <c r="L291" s="35">
        <f>K291*F290</f>
        <v>0</v>
      </c>
      <c r="M291" s="34">
        <v>0</v>
      </c>
      <c r="N291" s="128">
        <f t="shared" si="69"/>
        <v>0</v>
      </c>
      <c r="O291" s="25">
        <v>0.2</v>
      </c>
      <c r="P291" s="35">
        <f>O291*F290</f>
        <v>134489.60000000001</v>
      </c>
      <c r="Q291" s="34"/>
      <c r="R291" s="128">
        <f t="shared" si="64"/>
        <v>0</v>
      </c>
      <c r="S291" s="85">
        <v>0.2</v>
      </c>
      <c r="T291" s="77">
        <f t="shared" si="65"/>
        <v>0.2</v>
      </c>
      <c r="U291" s="73">
        <f t="shared" si="66"/>
        <v>134489.60000000001</v>
      </c>
      <c r="V291" s="106">
        <f t="shared" si="67"/>
        <v>-134489.60000000001</v>
      </c>
      <c r="W291" s="97">
        <f t="shared" si="68"/>
        <v>0</v>
      </c>
      <c r="X291" s="77"/>
      <c r="Y291" s="77"/>
    </row>
    <row r="292" spans="1:25" s="3" customFormat="1" ht="15" customHeight="1">
      <c r="A292" s="24" t="s">
        <v>81</v>
      </c>
      <c r="B292" s="16" t="s">
        <v>21</v>
      </c>
      <c r="C292" s="50" t="s">
        <v>273</v>
      </c>
      <c r="D292" s="19"/>
      <c r="E292" s="34">
        <v>0.02</v>
      </c>
      <c r="F292" s="20">
        <f>+E292*$D$205</f>
        <v>1344896</v>
      </c>
      <c r="G292" s="25">
        <v>0</v>
      </c>
      <c r="H292" s="35">
        <f>+G292*$F292</f>
        <v>0</v>
      </c>
      <c r="I292" s="25">
        <v>0</v>
      </c>
      <c r="J292" s="35">
        <f>+I292*$F292</f>
        <v>0</v>
      </c>
      <c r="K292" s="75">
        <v>0</v>
      </c>
      <c r="L292" s="35">
        <f>+K292*$F292</f>
        <v>0</v>
      </c>
      <c r="M292" s="34">
        <v>0</v>
      </c>
      <c r="N292" s="128">
        <f t="shared" si="69"/>
        <v>0</v>
      </c>
      <c r="O292" s="25">
        <v>1</v>
      </c>
      <c r="P292" s="35">
        <f>+O292*$F292</f>
        <v>1344896</v>
      </c>
      <c r="Q292" s="34"/>
      <c r="R292" s="128">
        <f t="shared" si="64"/>
        <v>0</v>
      </c>
      <c r="S292" s="85">
        <v>1</v>
      </c>
      <c r="T292" s="77">
        <f t="shared" si="65"/>
        <v>1</v>
      </c>
      <c r="U292" s="73">
        <f t="shared" si="66"/>
        <v>1344896</v>
      </c>
      <c r="V292" s="106">
        <f t="shared" si="67"/>
        <v>0</v>
      </c>
      <c r="W292" s="97">
        <f t="shared" si="68"/>
        <v>0</v>
      </c>
      <c r="X292" s="77"/>
      <c r="Y292" s="77"/>
    </row>
    <row r="293" spans="1:25" s="3" customFormat="1" ht="15" customHeight="1">
      <c r="A293" s="40" t="s">
        <v>274</v>
      </c>
      <c r="B293" s="16" t="s">
        <v>23</v>
      </c>
      <c r="C293" s="50" t="s">
        <v>276</v>
      </c>
      <c r="D293" s="19"/>
      <c r="E293" s="34">
        <v>0.02</v>
      </c>
      <c r="F293" s="20">
        <f>+E293*$D$205</f>
        <v>1344896</v>
      </c>
      <c r="G293" s="25">
        <v>0</v>
      </c>
      <c r="H293" s="35">
        <f>+G293*$F293</f>
        <v>0</v>
      </c>
      <c r="I293" s="25">
        <v>0</v>
      </c>
      <c r="J293" s="35">
        <f>+I293*$F293</f>
        <v>0</v>
      </c>
      <c r="K293" s="75">
        <v>0</v>
      </c>
      <c r="L293" s="35">
        <f>+K293*$F293</f>
        <v>0</v>
      </c>
      <c r="M293" s="34">
        <v>0</v>
      </c>
      <c r="N293" s="128">
        <f t="shared" si="69"/>
        <v>0</v>
      </c>
      <c r="O293" s="25">
        <v>1</v>
      </c>
      <c r="P293" s="35">
        <f>+O293*$F293</f>
        <v>1344896</v>
      </c>
      <c r="Q293" s="34"/>
      <c r="R293" s="128">
        <f t="shared" si="64"/>
        <v>0</v>
      </c>
      <c r="S293" s="85">
        <v>1</v>
      </c>
      <c r="T293" s="77">
        <f t="shared" si="65"/>
        <v>1</v>
      </c>
      <c r="U293" s="73">
        <f t="shared" si="66"/>
        <v>1344896</v>
      </c>
      <c r="V293" s="106">
        <f t="shared" si="67"/>
        <v>0</v>
      </c>
      <c r="W293" s="97">
        <f t="shared" si="68"/>
        <v>0</v>
      </c>
      <c r="X293" s="77"/>
      <c r="Y293" s="77"/>
    </row>
    <row r="294" spans="1:25" s="3" customFormat="1" ht="15" customHeight="1">
      <c r="A294" s="2"/>
      <c r="B294" s="16" t="s">
        <v>285</v>
      </c>
      <c r="C294" s="50" t="s">
        <v>252</v>
      </c>
      <c r="D294" s="19"/>
      <c r="E294" s="34"/>
      <c r="F294" s="20"/>
      <c r="G294" s="25">
        <v>0</v>
      </c>
      <c r="H294" s="35"/>
      <c r="I294" s="25">
        <v>0</v>
      </c>
      <c r="J294" s="35"/>
      <c r="K294" s="75">
        <v>0</v>
      </c>
      <c r="L294" s="35"/>
      <c r="M294" s="34">
        <v>0</v>
      </c>
      <c r="N294" s="128">
        <f t="shared" si="69"/>
        <v>0</v>
      </c>
      <c r="O294" s="25">
        <v>0</v>
      </c>
      <c r="P294" s="35"/>
      <c r="Q294" s="34"/>
      <c r="R294" s="128">
        <f t="shared" si="64"/>
        <v>0</v>
      </c>
      <c r="S294" s="85"/>
      <c r="T294" s="77">
        <f t="shared" si="65"/>
        <v>0</v>
      </c>
      <c r="U294" s="73">
        <f t="shared" si="66"/>
        <v>0</v>
      </c>
      <c r="V294" s="106">
        <f t="shared" si="67"/>
        <v>0</v>
      </c>
      <c r="W294" s="97">
        <f t="shared" si="68"/>
        <v>0</v>
      </c>
      <c r="X294" s="77"/>
      <c r="Y294" s="77"/>
    </row>
    <row r="295" spans="1:25" s="3" customFormat="1" ht="15" customHeight="1">
      <c r="A295" s="2"/>
      <c r="B295" s="16"/>
      <c r="C295" s="50" t="s">
        <v>286</v>
      </c>
      <c r="D295" s="19"/>
      <c r="E295" s="34"/>
      <c r="F295" s="20"/>
      <c r="G295" s="25">
        <v>0</v>
      </c>
      <c r="H295" s="35"/>
      <c r="I295" s="25">
        <v>0</v>
      </c>
      <c r="J295" s="35"/>
      <c r="K295" s="75">
        <v>0</v>
      </c>
      <c r="L295" s="35"/>
      <c r="M295" s="34">
        <v>0</v>
      </c>
      <c r="N295" s="128">
        <f t="shared" si="69"/>
        <v>0</v>
      </c>
      <c r="O295" s="25">
        <v>0</v>
      </c>
      <c r="P295" s="35"/>
      <c r="Q295" s="34"/>
      <c r="R295" s="128">
        <f t="shared" si="64"/>
        <v>0</v>
      </c>
      <c r="S295" s="85"/>
      <c r="T295" s="77">
        <f t="shared" si="65"/>
        <v>0</v>
      </c>
      <c r="U295" s="73">
        <f t="shared" si="66"/>
        <v>0</v>
      </c>
      <c r="V295" s="106">
        <f t="shared" si="67"/>
        <v>0</v>
      </c>
      <c r="W295" s="97">
        <f t="shared" si="68"/>
        <v>0</v>
      </c>
      <c r="X295" s="77"/>
      <c r="Y295" s="77"/>
    </row>
    <row r="296" spans="1:25" s="4" customFormat="1" ht="15" customHeight="1">
      <c r="A296" s="24" t="s">
        <v>18</v>
      </c>
      <c r="B296" s="16"/>
      <c r="C296" s="18" t="s">
        <v>254</v>
      </c>
      <c r="D296" s="19"/>
      <c r="E296" s="34">
        <v>0.02</v>
      </c>
      <c r="F296" s="20">
        <f>+E296*$D$205</f>
        <v>1344896</v>
      </c>
      <c r="G296" s="25">
        <v>0.8</v>
      </c>
      <c r="H296" s="35">
        <f>+G296*F296</f>
        <v>1075916.8</v>
      </c>
      <c r="I296" s="25">
        <v>0.19999999999999996</v>
      </c>
      <c r="J296" s="35">
        <f>+I296*F296</f>
        <v>268979.19999999995</v>
      </c>
      <c r="K296" s="75">
        <v>0</v>
      </c>
      <c r="L296" s="35"/>
      <c r="M296" s="34">
        <v>0</v>
      </c>
      <c r="N296" s="128">
        <f t="shared" si="69"/>
        <v>0</v>
      </c>
      <c r="O296" s="25">
        <v>0</v>
      </c>
      <c r="P296" s="35"/>
      <c r="Q296" s="34"/>
      <c r="R296" s="128">
        <f t="shared" si="64"/>
        <v>0</v>
      </c>
      <c r="S296" s="89">
        <v>1</v>
      </c>
      <c r="T296" s="77">
        <f t="shared" si="65"/>
        <v>1</v>
      </c>
      <c r="U296" s="73">
        <f t="shared" si="66"/>
        <v>1344896</v>
      </c>
      <c r="V296" s="106">
        <f t="shared" si="67"/>
        <v>0</v>
      </c>
      <c r="W296" s="97">
        <f t="shared" si="68"/>
        <v>1</v>
      </c>
      <c r="X296" s="77"/>
      <c r="Y296" s="77"/>
    </row>
    <row r="297" spans="1:25" s="4" customFormat="1" ht="15" customHeight="1">
      <c r="A297" s="24" t="s">
        <v>18</v>
      </c>
      <c r="B297" s="16"/>
      <c r="C297" s="18" t="s">
        <v>255</v>
      </c>
      <c r="D297" s="19"/>
      <c r="E297" s="34">
        <v>0.02</v>
      </c>
      <c r="F297" s="20">
        <f t="shared" ref="F297:F299" si="72">+E297*$D$205</f>
        <v>1344896</v>
      </c>
      <c r="G297" s="25">
        <v>0.8</v>
      </c>
      <c r="H297" s="35">
        <f>+G297*F297</f>
        <v>1075916.8</v>
      </c>
      <c r="I297" s="25">
        <v>0.19999999999999996</v>
      </c>
      <c r="J297" s="35">
        <f>+I297*F297</f>
        <v>268979.19999999995</v>
      </c>
      <c r="K297" s="75">
        <v>0</v>
      </c>
      <c r="L297" s="35"/>
      <c r="M297" s="34">
        <v>0</v>
      </c>
      <c r="N297" s="128">
        <f t="shared" si="69"/>
        <v>0</v>
      </c>
      <c r="O297" s="25">
        <v>0</v>
      </c>
      <c r="P297" s="35"/>
      <c r="Q297" s="34"/>
      <c r="R297" s="128">
        <f t="shared" si="64"/>
        <v>0</v>
      </c>
      <c r="S297" s="89">
        <v>1</v>
      </c>
      <c r="T297" s="77">
        <f t="shared" si="65"/>
        <v>1</v>
      </c>
      <c r="U297" s="73">
        <f t="shared" si="66"/>
        <v>1344896</v>
      </c>
      <c r="V297" s="106">
        <f t="shared" si="67"/>
        <v>0</v>
      </c>
      <c r="W297" s="97">
        <f t="shared" si="68"/>
        <v>1</v>
      </c>
      <c r="X297" s="77"/>
      <c r="Y297" s="77"/>
    </row>
    <row r="298" spans="1:25" ht="15" customHeight="1">
      <c r="A298" s="24" t="s">
        <v>18</v>
      </c>
      <c r="B298" s="36"/>
      <c r="C298" s="37" t="s">
        <v>256</v>
      </c>
      <c r="D298" s="30"/>
      <c r="E298" s="38">
        <v>0.02</v>
      </c>
      <c r="F298" s="26">
        <f t="shared" si="72"/>
        <v>1344896</v>
      </c>
      <c r="G298" s="25">
        <v>0</v>
      </c>
      <c r="H298" s="35">
        <f t="shared" ref="H298:H299" si="73">+G298*F298</f>
        <v>0</v>
      </c>
      <c r="I298" s="25">
        <v>1</v>
      </c>
      <c r="J298" s="35">
        <f>+I298*F298</f>
        <v>1344896</v>
      </c>
      <c r="K298" s="75">
        <v>0</v>
      </c>
      <c r="L298" s="35"/>
      <c r="M298" s="34">
        <v>0</v>
      </c>
      <c r="N298" s="128">
        <f t="shared" si="69"/>
        <v>0</v>
      </c>
      <c r="O298" s="25">
        <v>0</v>
      </c>
      <c r="P298" s="35"/>
      <c r="Q298" s="34"/>
      <c r="R298" s="128">
        <f t="shared" si="64"/>
        <v>0</v>
      </c>
      <c r="S298" s="85">
        <v>1</v>
      </c>
      <c r="T298" s="77">
        <f t="shared" si="65"/>
        <v>1</v>
      </c>
      <c r="U298" s="73">
        <f t="shared" si="66"/>
        <v>1344896</v>
      </c>
      <c r="V298" s="106">
        <f t="shared" si="67"/>
        <v>0</v>
      </c>
      <c r="W298" s="97">
        <f t="shared" si="68"/>
        <v>1</v>
      </c>
      <c r="X298" s="77"/>
      <c r="Y298" s="77"/>
    </row>
    <row r="299" spans="1:25" ht="15" customHeight="1">
      <c r="A299" s="24" t="s">
        <v>18</v>
      </c>
      <c r="B299" s="36"/>
      <c r="C299" s="37" t="s">
        <v>257</v>
      </c>
      <c r="D299" s="30"/>
      <c r="E299" s="38">
        <v>0.02</v>
      </c>
      <c r="F299" s="26">
        <f t="shared" si="72"/>
        <v>1344896</v>
      </c>
      <c r="G299" s="25">
        <v>0.8</v>
      </c>
      <c r="H299" s="35">
        <f t="shared" si="73"/>
        <v>1075916.8</v>
      </c>
      <c r="I299" s="25">
        <v>0.19999999999999996</v>
      </c>
      <c r="J299" s="35">
        <f>+I299*F299</f>
        <v>268979.19999999995</v>
      </c>
      <c r="K299" s="75">
        <v>0</v>
      </c>
      <c r="L299" s="35"/>
      <c r="M299" s="34">
        <v>0</v>
      </c>
      <c r="N299" s="128">
        <f t="shared" si="69"/>
        <v>0</v>
      </c>
      <c r="O299" s="25">
        <v>0</v>
      </c>
      <c r="P299" s="35"/>
      <c r="Q299" s="34"/>
      <c r="R299" s="128">
        <f t="shared" si="64"/>
        <v>0</v>
      </c>
      <c r="S299" s="85">
        <v>1</v>
      </c>
      <c r="T299" s="77">
        <f t="shared" si="65"/>
        <v>1</v>
      </c>
      <c r="U299" s="73">
        <f t="shared" si="66"/>
        <v>1344896</v>
      </c>
      <c r="V299" s="106">
        <f t="shared" si="67"/>
        <v>0</v>
      </c>
      <c r="W299" s="97">
        <f t="shared" si="68"/>
        <v>1</v>
      </c>
      <c r="X299" s="77"/>
      <c r="Y299" s="77"/>
    </row>
    <row r="300" spans="1:25" ht="21.95" customHeight="1">
      <c r="B300" s="36" t="s">
        <v>12</v>
      </c>
      <c r="C300" s="31" t="s">
        <v>259</v>
      </c>
      <c r="D300" s="30"/>
      <c r="E300" s="38"/>
      <c r="F300" s="49"/>
      <c r="G300" s="67"/>
      <c r="H300" s="49"/>
      <c r="I300" s="67"/>
      <c r="J300" s="49"/>
      <c r="K300" s="49">
        <v>0</v>
      </c>
      <c r="L300" s="49"/>
      <c r="M300" s="124">
        <v>0</v>
      </c>
      <c r="N300" s="132">
        <f t="shared" si="69"/>
        <v>0</v>
      </c>
      <c r="O300" s="49">
        <v>0</v>
      </c>
      <c r="P300" s="49"/>
      <c r="Q300" s="124"/>
      <c r="R300" s="132">
        <f t="shared" si="64"/>
        <v>0</v>
      </c>
      <c r="S300" s="92"/>
      <c r="T300" s="77">
        <f t="shared" si="65"/>
        <v>0</v>
      </c>
      <c r="U300" s="73">
        <f t="shared" si="66"/>
        <v>0</v>
      </c>
      <c r="V300" s="106">
        <f t="shared" si="67"/>
        <v>0</v>
      </c>
      <c r="W300" s="97">
        <f t="shared" si="68"/>
        <v>0</v>
      </c>
      <c r="X300" s="77"/>
      <c r="Y300" s="77"/>
    </row>
    <row r="301" spans="1:25" ht="15" customHeight="1">
      <c r="B301" s="36"/>
      <c r="C301" s="48" t="s">
        <v>286</v>
      </c>
      <c r="D301" s="30"/>
      <c r="E301" s="38"/>
      <c r="F301" s="26"/>
      <c r="G301" s="25">
        <v>0</v>
      </c>
      <c r="H301" s="35"/>
      <c r="I301" s="25">
        <v>0</v>
      </c>
      <c r="J301" s="35"/>
      <c r="K301" s="75">
        <v>0</v>
      </c>
      <c r="L301" s="35"/>
      <c r="M301" s="34">
        <v>0</v>
      </c>
      <c r="N301" s="128">
        <f t="shared" si="69"/>
        <v>0</v>
      </c>
      <c r="O301" s="25">
        <v>0</v>
      </c>
      <c r="P301" s="35"/>
      <c r="Q301" s="34"/>
      <c r="R301" s="128">
        <f t="shared" si="64"/>
        <v>0</v>
      </c>
      <c r="S301" s="85"/>
      <c r="T301" s="77">
        <f t="shared" si="65"/>
        <v>0</v>
      </c>
      <c r="U301" s="73">
        <f t="shared" si="66"/>
        <v>0</v>
      </c>
      <c r="V301" s="106">
        <f t="shared" si="67"/>
        <v>0</v>
      </c>
      <c r="W301" s="97">
        <f t="shared" si="68"/>
        <v>0</v>
      </c>
      <c r="X301" s="77"/>
      <c r="Y301" s="77"/>
    </row>
    <row r="302" spans="1:25" ht="15" customHeight="1">
      <c r="A302" s="24" t="s">
        <v>81</v>
      </c>
      <c r="B302" s="36"/>
      <c r="C302" s="37" t="s">
        <v>260</v>
      </c>
      <c r="D302" s="30"/>
      <c r="E302" s="38">
        <v>0.02</v>
      </c>
      <c r="F302" s="26">
        <f>+E302*$D$205</f>
        <v>1344896</v>
      </c>
      <c r="G302" s="25">
        <v>0</v>
      </c>
      <c r="H302" s="35"/>
      <c r="I302" s="25">
        <v>0</v>
      </c>
      <c r="J302" s="35">
        <f>+I302*F302</f>
        <v>0</v>
      </c>
      <c r="K302" s="75">
        <v>0</v>
      </c>
      <c r="L302" s="35">
        <f>+K302*F302</f>
        <v>0</v>
      </c>
      <c r="M302" s="34">
        <v>0</v>
      </c>
      <c r="N302" s="128">
        <f t="shared" si="69"/>
        <v>0</v>
      </c>
      <c r="O302" s="25">
        <v>0.8</v>
      </c>
      <c r="P302" s="35">
        <f>F302*O302</f>
        <v>1075916.8</v>
      </c>
      <c r="Q302" s="34"/>
      <c r="R302" s="128">
        <f t="shared" si="64"/>
        <v>0</v>
      </c>
      <c r="S302" s="85">
        <v>0.8</v>
      </c>
      <c r="T302" s="77">
        <f t="shared" si="65"/>
        <v>0.8</v>
      </c>
      <c r="U302" s="73">
        <f t="shared" si="66"/>
        <v>1075916.8</v>
      </c>
      <c r="V302" s="106">
        <f t="shared" si="67"/>
        <v>268979.19999999995</v>
      </c>
      <c r="W302" s="97">
        <f t="shared" si="68"/>
        <v>0</v>
      </c>
      <c r="X302" s="77"/>
      <c r="Y302" s="77"/>
    </row>
    <row r="303" spans="1:25" ht="15" customHeight="1">
      <c r="A303" s="24" t="s">
        <v>81</v>
      </c>
      <c r="B303" s="36"/>
      <c r="C303" s="37" t="s">
        <v>261</v>
      </c>
      <c r="D303" s="30"/>
      <c r="E303" s="38"/>
      <c r="F303" s="26"/>
      <c r="G303" s="25">
        <v>0</v>
      </c>
      <c r="H303" s="35"/>
      <c r="I303" s="25">
        <v>0</v>
      </c>
      <c r="J303" s="35"/>
      <c r="K303" s="75">
        <v>0</v>
      </c>
      <c r="L303" s="35">
        <f>+K303*F302</f>
        <v>0</v>
      </c>
      <c r="M303" s="34">
        <v>0</v>
      </c>
      <c r="N303" s="128">
        <f t="shared" si="69"/>
        <v>0</v>
      </c>
      <c r="O303" s="25">
        <v>0.2</v>
      </c>
      <c r="P303" s="35">
        <f>F302*O303</f>
        <v>268979.20000000001</v>
      </c>
      <c r="Q303" s="34"/>
      <c r="R303" s="128">
        <f t="shared" si="64"/>
        <v>0</v>
      </c>
      <c r="S303" s="85">
        <v>0.2</v>
      </c>
      <c r="T303" s="77">
        <f t="shared" si="65"/>
        <v>0.2</v>
      </c>
      <c r="U303" s="73">
        <f t="shared" si="66"/>
        <v>268979.20000000001</v>
      </c>
      <c r="V303" s="106">
        <f t="shared" si="67"/>
        <v>-268979.20000000001</v>
      </c>
      <c r="W303" s="97">
        <f t="shared" si="68"/>
        <v>0</v>
      </c>
      <c r="X303" s="77"/>
      <c r="Y303" s="77"/>
    </row>
    <row r="304" spans="1:25" ht="15" customHeight="1">
      <c r="A304" s="24" t="s">
        <v>81</v>
      </c>
      <c r="B304" s="36"/>
      <c r="C304" s="37" t="s">
        <v>262</v>
      </c>
      <c r="D304" s="30"/>
      <c r="E304" s="38">
        <v>0.01</v>
      </c>
      <c r="F304" s="26">
        <f>+E304*$D$205</f>
        <v>672448</v>
      </c>
      <c r="G304" s="25">
        <v>0</v>
      </c>
      <c r="H304" s="35"/>
      <c r="I304" s="25">
        <v>0</v>
      </c>
      <c r="J304" s="35">
        <f>+I304*F304</f>
        <v>0</v>
      </c>
      <c r="K304" s="75">
        <v>0</v>
      </c>
      <c r="L304" s="35">
        <f>+K304*F304</f>
        <v>0</v>
      </c>
      <c r="M304" s="34">
        <v>0</v>
      </c>
      <c r="N304" s="128">
        <f t="shared" si="69"/>
        <v>0</v>
      </c>
      <c r="O304" s="25">
        <v>0.8</v>
      </c>
      <c r="P304" s="35">
        <f>F304*O304</f>
        <v>537958.40000000002</v>
      </c>
      <c r="Q304" s="34"/>
      <c r="R304" s="128">
        <f t="shared" si="64"/>
        <v>0</v>
      </c>
      <c r="S304" s="85">
        <v>0.8</v>
      </c>
      <c r="T304" s="77">
        <f t="shared" si="65"/>
        <v>0.8</v>
      </c>
      <c r="U304" s="73">
        <f t="shared" si="66"/>
        <v>537958.40000000002</v>
      </c>
      <c r="V304" s="106">
        <f t="shared" si="67"/>
        <v>134489.59999999998</v>
      </c>
      <c r="W304" s="97">
        <f t="shared" si="68"/>
        <v>0</v>
      </c>
      <c r="X304" s="77"/>
      <c r="Y304" s="77"/>
    </row>
    <row r="305" spans="1:25" ht="15" customHeight="1">
      <c r="A305" s="24" t="s">
        <v>81</v>
      </c>
      <c r="B305" s="36"/>
      <c r="C305" s="37" t="s">
        <v>263</v>
      </c>
      <c r="D305" s="30"/>
      <c r="E305" s="38"/>
      <c r="F305" s="26"/>
      <c r="G305" s="25">
        <v>0</v>
      </c>
      <c r="H305" s="35"/>
      <c r="I305" s="25">
        <v>0</v>
      </c>
      <c r="J305" s="35"/>
      <c r="K305" s="75">
        <v>0</v>
      </c>
      <c r="L305" s="35">
        <f>+K305*F304</f>
        <v>0</v>
      </c>
      <c r="M305" s="34">
        <v>0</v>
      </c>
      <c r="N305" s="128">
        <f t="shared" si="69"/>
        <v>0</v>
      </c>
      <c r="O305" s="25">
        <v>0.2</v>
      </c>
      <c r="P305" s="35">
        <f>F304*O305</f>
        <v>134489.60000000001</v>
      </c>
      <c r="Q305" s="34"/>
      <c r="R305" s="128">
        <f t="shared" si="64"/>
        <v>0</v>
      </c>
      <c r="S305" s="85">
        <v>0.2</v>
      </c>
      <c r="T305" s="77">
        <f t="shared" si="65"/>
        <v>0.2</v>
      </c>
      <c r="U305" s="73">
        <f t="shared" si="66"/>
        <v>134489.60000000001</v>
      </c>
      <c r="V305" s="106">
        <f t="shared" si="67"/>
        <v>-134489.60000000001</v>
      </c>
      <c r="W305" s="97">
        <f t="shared" si="68"/>
        <v>0</v>
      </c>
      <c r="X305" s="77"/>
      <c r="Y305" s="77"/>
    </row>
    <row r="306" spans="1:25" ht="15" customHeight="1">
      <c r="A306" s="24" t="s">
        <v>81</v>
      </c>
      <c r="B306" s="36"/>
      <c r="C306" s="37" t="s">
        <v>264</v>
      </c>
      <c r="D306" s="30"/>
      <c r="E306" s="38">
        <v>0.02</v>
      </c>
      <c r="F306" s="26">
        <f>+E306*$D$205</f>
        <v>1344896</v>
      </c>
      <c r="G306" s="25">
        <v>0</v>
      </c>
      <c r="H306" s="35"/>
      <c r="I306" s="25">
        <v>0</v>
      </c>
      <c r="J306" s="35"/>
      <c r="K306" s="75">
        <v>0</v>
      </c>
      <c r="L306" s="35">
        <f>+K306*F306</f>
        <v>0</v>
      </c>
      <c r="M306" s="34">
        <v>0</v>
      </c>
      <c r="N306" s="128">
        <f t="shared" si="69"/>
        <v>0</v>
      </c>
      <c r="O306" s="25">
        <v>0.8</v>
      </c>
      <c r="P306" s="35">
        <f>F306*O306</f>
        <v>1075916.8</v>
      </c>
      <c r="Q306" s="34"/>
      <c r="R306" s="128">
        <f t="shared" si="64"/>
        <v>0</v>
      </c>
      <c r="S306" s="85">
        <v>0.8</v>
      </c>
      <c r="T306" s="77">
        <f t="shared" si="65"/>
        <v>0.8</v>
      </c>
      <c r="U306" s="73">
        <f t="shared" si="66"/>
        <v>1075916.8</v>
      </c>
      <c r="V306" s="106">
        <f t="shared" si="67"/>
        <v>268979.19999999995</v>
      </c>
      <c r="W306" s="97">
        <f t="shared" si="68"/>
        <v>0</v>
      </c>
      <c r="X306" s="77"/>
      <c r="Y306" s="77"/>
    </row>
    <row r="307" spans="1:25" ht="15" customHeight="1">
      <c r="A307" s="24" t="s">
        <v>81</v>
      </c>
      <c r="B307" s="36"/>
      <c r="C307" s="37" t="s">
        <v>265</v>
      </c>
      <c r="D307" s="30"/>
      <c r="E307" s="38"/>
      <c r="F307" s="26"/>
      <c r="G307" s="25">
        <v>0</v>
      </c>
      <c r="H307" s="35"/>
      <c r="I307" s="25">
        <v>0</v>
      </c>
      <c r="J307" s="35"/>
      <c r="K307" s="75">
        <v>0</v>
      </c>
      <c r="L307" s="35"/>
      <c r="M307" s="34">
        <v>0</v>
      </c>
      <c r="N307" s="128">
        <f t="shared" si="69"/>
        <v>0</v>
      </c>
      <c r="O307" s="25">
        <v>0.2</v>
      </c>
      <c r="P307" s="35">
        <f>+O307*F306</f>
        <v>268979.20000000001</v>
      </c>
      <c r="Q307" s="34"/>
      <c r="R307" s="128">
        <f t="shared" si="64"/>
        <v>0</v>
      </c>
      <c r="S307" s="85">
        <v>0.2</v>
      </c>
      <c r="T307" s="77">
        <f t="shared" si="65"/>
        <v>0.2</v>
      </c>
      <c r="U307" s="73">
        <f t="shared" si="66"/>
        <v>268979.20000000001</v>
      </c>
      <c r="V307" s="106">
        <f t="shared" si="67"/>
        <v>-268979.20000000001</v>
      </c>
      <c r="W307" s="97">
        <f t="shared" si="68"/>
        <v>0</v>
      </c>
      <c r="X307" s="77"/>
      <c r="Y307" s="77"/>
    </row>
    <row r="308" spans="1:25" ht="15" customHeight="1">
      <c r="A308" s="24" t="s">
        <v>81</v>
      </c>
      <c r="B308" s="36"/>
      <c r="C308" s="37" t="s">
        <v>266</v>
      </c>
      <c r="D308" s="30"/>
      <c r="E308" s="38">
        <v>0.01</v>
      </c>
      <c r="F308" s="26">
        <f>+E308*$D$205</f>
        <v>672448</v>
      </c>
      <c r="G308" s="25">
        <v>0</v>
      </c>
      <c r="H308" s="35"/>
      <c r="I308" s="25">
        <v>0</v>
      </c>
      <c r="J308" s="35"/>
      <c r="K308" s="75">
        <v>0</v>
      </c>
      <c r="L308" s="35">
        <f>+K308*F308</f>
        <v>0</v>
      </c>
      <c r="M308" s="34">
        <v>0</v>
      </c>
      <c r="N308" s="128">
        <f t="shared" si="69"/>
        <v>0</v>
      </c>
      <c r="O308" s="25">
        <v>0.8</v>
      </c>
      <c r="P308" s="35">
        <f>F308*O308</f>
        <v>537958.40000000002</v>
      </c>
      <c r="Q308" s="34"/>
      <c r="R308" s="128">
        <f t="shared" si="64"/>
        <v>0</v>
      </c>
      <c r="S308" s="85">
        <v>0.8</v>
      </c>
      <c r="T308" s="77">
        <f t="shared" si="65"/>
        <v>0.8</v>
      </c>
      <c r="U308" s="73">
        <f t="shared" si="66"/>
        <v>537958.40000000002</v>
      </c>
      <c r="V308" s="106">
        <f t="shared" si="67"/>
        <v>134489.59999999998</v>
      </c>
      <c r="W308" s="97">
        <f t="shared" si="68"/>
        <v>0</v>
      </c>
      <c r="X308" s="77"/>
      <c r="Y308" s="77"/>
    </row>
    <row r="309" spans="1:25" ht="15" customHeight="1">
      <c r="A309" s="24" t="s">
        <v>81</v>
      </c>
      <c r="B309" s="36"/>
      <c r="C309" s="37" t="s">
        <v>267</v>
      </c>
      <c r="D309" s="30"/>
      <c r="E309" s="38"/>
      <c r="F309" s="26"/>
      <c r="G309" s="25">
        <v>0</v>
      </c>
      <c r="H309" s="35"/>
      <c r="I309" s="25">
        <v>0</v>
      </c>
      <c r="J309" s="35"/>
      <c r="K309" s="75">
        <v>0</v>
      </c>
      <c r="L309" s="35"/>
      <c r="M309" s="34">
        <v>0</v>
      </c>
      <c r="N309" s="128">
        <f t="shared" si="69"/>
        <v>0</v>
      </c>
      <c r="O309" s="25">
        <v>0.2</v>
      </c>
      <c r="P309" s="35">
        <f>+O309*F308</f>
        <v>134489.60000000001</v>
      </c>
      <c r="Q309" s="34"/>
      <c r="R309" s="128">
        <f t="shared" si="64"/>
        <v>0</v>
      </c>
      <c r="S309" s="85">
        <v>0.2</v>
      </c>
      <c r="T309" s="77">
        <f t="shared" si="65"/>
        <v>0.2</v>
      </c>
      <c r="U309" s="73">
        <f t="shared" si="66"/>
        <v>134489.60000000001</v>
      </c>
      <c r="V309" s="106">
        <f t="shared" si="67"/>
        <v>-134489.60000000001</v>
      </c>
      <c r="W309" s="97">
        <f t="shared" si="68"/>
        <v>0</v>
      </c>
      <c r="X309" s="77"/>
      <c r="Y309" s="77"/>
    </row>
    <row r="310" spans="1:25" s="3" customFormat="1" ht="15" customHeight="1">
      <c r="A310" s="24" t="s">
        <v>81</v>
      </c>
      <c r="B310" s="16"/>
      <c r="C310" s="18" t="s">
        <v>268</v>
      </c>
      <c r="D310" s="19"/>
      <c r="E310" s="34">
        <v>0.01</v>
      </c>
      <c r="F310" s="20">
        <f>+E310*$D$205</f>
        <v>672448</v>
      </c>
      <c r="G310" s="25">
        <v>0</v>
      </c>
      <c r="H310" s="35">
        <f>+G310*F310</f>
        <v>0</v>
      </c>
      <c r="I310" s="25">
        <v>0</v>
      </c>
      <c r="J310" s="35"/>
      <c r="K310" s="75">
        <v>0</v>
      </c>
      <c r="L310" s="35">
        <f>F310*K310</f>
        <v>0</v>
      </c>
      <c r="M310" s="34">
        <v>0</v>
      </c>
      <c r="N310" s="128">
        <f t="shared" si="69"/>
        <v>0</v>
      </c>
      <c r="O310" s="25">
        <v>0.8</v>
      </c>
      <c r="P310" s="35">
        <f>F310*O310</f>
        <v>537958.40000000002</v>
      </c>
      <c r="Q310" s="34"/>
      <c r="R310" s="128">
        <f t="shared" si="64"/>
        <v>0</v>
      </c>
      <c r="S310" s="85">
        <v>0.8</v>
      </c>
      <c r="T310" s="77">
        <f t="shared" si="65"/>
        <v>0.8</v>
      </c>
      <c r="U310" s="73">
        <f t="shared" si="66"/>
        <v>537958.40000000002</v>
      </c>
      <c r="V310" s="106">
        <f t="shared" si="67"/>
        <v>134489.59999999998</v>
      </c>
      <c r="W310" s="97">
        <f t="shared" si="68"/>
        <v>0</v>
      </c>
      <c r="X310" s="77"/>
      <c r="Y310" s="77"/>
    </row>
    <row r="311" spans="1:25" ht="15" customHeight="1">
      <c r="A311" s="24" t="s">
        <v>81</v>
      </c>
      <c r="B311" s="36"/>
      <c r="C311" s="37" t="s">
        <v>269</v>
      </c>
      <c r="D311" s="30"/>
      <c r="E311" s="38"/>
      <c r="F311" s="26"/>
      <c r="G311" s="25">
        <v>0</v>
      </c>
      <c r="H311" s="35"/>
      <c r="I311" s="25">
        <v>0</v>
      </c>
      <c r="J311" s="35">
        <f>+I311*F310</f>
        <v>0</v>
      </c>
      <c r="K311" s="75">
        <v>0</v>
      </c>
      <c r="L311" s="35">
        <f>F310*K311</f>
        <v>0</v>
      </c>
      <c r="M311" s="34">
        <v>0</v>
      </c>
      <c r="N311" s="128">
        <f t="shared" si="69"/>
        <v>0</v>
      </c>
      <c r="O311" s="25">
        <v>0.2</v>
      </c>
      <c r="P311" s="35">
        <f>+O311*F310</f>
        <v>134489.60000000001</v>
      </c>
      <c r="Q311" s="34"/>
      <c r="R311" s="128">
        <f t="shared" si="64"/>
        <v>0</v>
      </c>
      <c r="S311" s="85">
        <v>0.2</v>
      </c>
      <c r="T311" s="77">
        <f t="shared" si="65"/>
        <v>0.2</v>
      </c>
      <c r="U311" s="73">
        <f t="shared" si="66"/>
        <v>134489.60000000001</v>
      </c>
      <c r="V311" s="106">
        <f t="shared" si="67"/>
        <v>-134489.60000000001</v>
      </c>
      <c r="W311" s="97">
        <f t="shared" si="68"/>
        <v>0</v>
      </c>
      <c r="X311" s="77"/>
      <c r="Y311" s="77"/>
    </row>
    <row r="312" spans="1:25" s="4" customFormat="1" ht="15" customHeight="1">
      <c r="A312" s="43" t="s">
        <v>81</v>
      </c>
      <c r="B312" s="16"/>
      <c r="C312" s="18" t="s">
        <v>270</v>
      </c>
      <c r="D312" s="19"/>
      <c r="E312" s="34">
        <v>0.01</v>
      </c>
      <c r="F312" s="20">
        <f>+E312*$D$205</f>
        <v>672448</v>
      </c>
      <c r="G312" s="25">
        <v>0</v>
      </c>
      <c r="H312" s="35">
        <f>+G312*F312</f>
        <v>0</v>
      </c>
      <c r="I312" s="25">
        <v>0</v>
      </c>
      <c r="J312" s="35">
        <f>+I312*F312</f>
        <v>0</v>
      </c>
      <c r="K312" s="75">
        <v>0.8</v>
      </c>
      <c r="L312" s="35">
        <f>F312*K312</f>
        <v>537958.40000000002</v>
      </c>
      <c r="M312" s="34">
        <v>0.8</v>
      </c>
      <c r="N312" s="128">
        <f t="shared" si="69"/>
        <v>537958.40000000002</v>
      </c>
      <c r="O312" s="25">
        <v>0</v>
      </c>
      <c r="P312" s="35">
        <f>F312*O312</f>
        <v>0</v>
      </c>
      <c r="Q312" s="34"/>
      <c r="R312" s="128">
        <f t="shared" si="64"/>
        <v>0</v>
      </c>
      <c r="S312" s="89">
        <v>0.8</v>
      </c>
      <c r="T312" s="108">
        <f t="shared" si="65"/>
        <v>0.8</v>
      </c>
      <c r="U312" s="109">
        <f t="shared" si="66"/>
        <v>537958.40000000002</v>
      </c>
      <c r="V312" s="110">
        <f t="shared" si="67"/>
        <v>134489.59999999998</v>
      </c>
      <c r="W312" s="97">
        <f t="shared" si="68"/>
        <v>0.8</v>
      </c>
      <c r="X312" s="77"/>
      <c r="Y312" s="77"/>
    </row>
    <row r="313" spans="1:25" ht="15" customHeight="1">
      <c r="A313" s="24" t="s">
        <v>81</v>
      </c>
      <c r="B313" s="36"/>
      <c r="C313" s="37" t="s">
        <v>271</v>
      </c>
      <c r="D313" s="30"/>
      <c r="E313" s="38"/>
      <c r="F313" s="26"/>
      <c r="G313" s="25">
        <v>0</v>
      </c>
      <c r="H313" s="35"/>
      <c r="I313" s="25">
        <v>0</v>
      </c>
      <c r="J313" s="35">
        <f>+I313*F312</f>
        <v>0</v>
      </c>
      <c r="K313" s="75">
        <v>0</v>
      </c>
      <c r="L313" s="35">
        <f>K313*F312</f>
        <v>0</v>
      </c>
      <c r="M313" s="34">
        <v>0</v>
      </c>
      <c r="N313" s="128">
        <f t="shared" si="69"/>
        <v>0</v>
      </c>
      <c r="O313" s="25">
        <v>0.2</v>
      </c>
      <c r="P313" s="35">
        <f>O313*F312</f>
        <v>134489.60000000001</v>
      </c>
      <c r="Q313" s="34"/>
      <c r="R313" s="128">
        <f t="shared" si="64"/>
        <v>0</v>
      </c>
      <c r="S313" s="85">
        <v>0.2</v>
      </c>
      <c r="T313" s="77">
        <f t="shared" si="65"/>
        <v>0.2</v>
      </c>
      <c r="U313" s="73">
        <f t="shared" si="66"/>
        <v>134489.60000000001</v>
      </c>
      <c r="V313" s="106">
        <f t="shared" si="67"/>
        <v>-134489.60000000001</v>
      </c>
      <c r="W313" s="97">
        <f t="shared" si="68"/>
        <v>0</v>
      </c>
      <c r="X313" s="77"/>
      <c r="Y313" s="77"/>
    </row>
    <row r="314" spans="1:25" s="3" customFormat="1" ht="15" customHeight="1">
      <c r="A314" s="24" t="s">
        <v>81</v>
      </c>
      <c r="B314" s="16"/>
      <c r="C314" s="18" t="s">
        <v>287</v>
      </c>
      <c r="D314" s="19"/>
      <c r="E314" s="34">
        <v>0.01</v>
      </c>
      <c r="F314" s="20">
        <f>+E314*$D$205</f>
        <v>672448</v>
      </c>
      <c r="G314" s="25">
        <v>0</v>
      </c>
      <c r="H314" s="35">
        <f>+G314*$F314</f>
        <v>0</v>
      </c>
      <c r="I314" s="25">
        <v>0</v>
      </c>
      <c r="J314" s="35">
        <f>+I314*$F314</f>
        <v>0</v>
      </c>
      <c r="K314" s="75">
        <v>0</v>
      </c>
      <c r="L314" s="35">
        <f>+K314*$F314</f>
        <v>0</v>
      </c>
      <c r="M314" s="34">
        <v>0</v>
      </c>
      <c r="N314" s="128">
        <f t="shared" si="69"/>
        <v>0</v>
      </c>
      <c r="O314" s="25">
        <v>0.8</v>
      </c>
      <c r="P314" s="35">
        <f>+O314*$F314</f>
        <v>537958.40000000002</v>
      </c>
      <c r="Q314" s="34"/>
      <c r="R314" s="128">
        <f t="shared" si="64"/>
        <v>0</v>
      </c>
      <c r="S314" s="85">
        <v>0.8</v>
      </c>
      <c r="T314" s="77">
        <f t="shared" si="65"/>
        <v>0.8</v>
      </c>
      <c r="U314" s="73">
        <f t="shared" si="66"/>
        <v>537958.40000000002</v>
      </c>
      <c r="V314" s="106">
        <f t="shared" si="67"/>
        <v>134489.59999999998</v>
      </c>
      <c r="W314" s="97">
        <f t="shared" si="68"/>
        <v>0</v>
      </c>
      <c r="X314" s="77"/>
      <c r="Y314" s="77"/>
    </row>
    <row r="315" spans="1:25" ht="15" customHeight="1">
      <c r="A315" s="24" t="s">
        <v>81</v>
      </c>
      <c r="B315" s="36"/>
      <c r="C315" s="37" t="s">
        <v>288</v>
      </c>
      <c r="D315" s="30"/>
      <c r="E315" s="38"/>
      <c r="F315" s="26">
        <f>+E315*$D$205</f>
        <v>0</v>
      </c>
      <c r="G315" s="25">
        <v>0</v>
      </c>
      <c r="H315" s="35">
        <f>+G315*F314</f>
        <v>0</v>
      </c>
      <c r="I315" s="25">
        <v>0</v>
      </c>
      <c r="J315" s="35">
        <f>+I315*F314</f>
        <v>0</v>
      </c>
      <c r="K315" s="75">
        <v>0</v>
      </c>
      <c r="L315" s="35">
        <f>+K315*$F315</f>
        <v>0</v>
      </c>
      <c r="M315" s="34">
        <v>0</v>
      </c>
      <c r="N315" s="128">
        <f t="shared" si="69"/>
        <v>0</v>
      </c>
      <c r="O315" s="25">
        <v>0.2</v>
      </c>
      <c r="P315" s="35">
        <f>F314*O315</f>
        <v>134489.60000000001</v>
      </c>
      <c r="Q315" s="34"/>
      <c r="R315" s="128">
        <f t="shared" si="64"/>
        <v>0</v>
      </c>
      <c r="S315" s="85">
        <v>0.2</v>
      </c>
      <c r="T315" s="77">
        <f t="shared" si="65"/>
        <v>0.2</v>
      </c>
      <c r="U315" s="73">
        <f t="shared" si="66"/>
        <v>134489.60000000001</v>
      </c>
      <c r="V315" s="106">
        <f t="shared" si="67"/>
        <v>-134489.60000000001</v>
      </c>
      <c r="W315" s="97">
        <f t="shared" si="68"/>
        <v>0</v>
      </c>
      <c r="X315" s="77"/>
      <c r="Y315" s="77"/>
    </row>
    <row r="316" spans="1:25" ht="15" customHeight="1">
      <c r="A316" s="24" t="s">
        <v>81</v>
      </c>
      <c r="B316" s="36" t="s">
        <v>21</v>
      </c>
      <c r="C316" s="50" t="s">
        <v>273</v>
      </c>
      <c r="D316" s="30"/>
      <c r="E316" s="38">
        <v>0.01</v>
      </c>
      <c r="F316" s="26">
        <f>+E316*$D$205</f>
        <v>672448</v>
      </c>
      <c r="G316" s="25">
        <v>0</v>
      </c>
      <c r="H316" s="35">
        <f>+G316*$F316</f>
        <v>0</v>
      </c>
      <c r="I316" s="25">
        <v>0</v>
      </c>
      <c r="J316" s="35">
        <f>+I316*$F316</f>
        <v>0</v>
      </c>
      <c r="K316" s="118">
        <v>0</v>
      </c>
      <c r="L316" s="35">
        <f>+K316*$F316</f>
        <v>0</v>
      </c>
      <c r="M316" s="34">
        <v>0</v>
      </c>
      <c r="N316" s="128">
        <f t="shared" si="69"/>
        <v>0</v>
      </c>
      <c r="O316" s="25">
        <v>1</v>
      </c>
      <c r="P316" s="35">
        <f>+O316*$F316</f>
        <v>672448</v>
      </c>
      <c r="Q316" s="34"/>
      <c r="R316" s="128">
        <f t="shared" si="64"/>
        <v>0</v>
      </c>
      <c r="S316" s="85">
        <v>1</v>
      </c>
      <c r="T316" s="77">
        <f t="shared" si="65"/>
        <v>1</v>
      </c>
      <c r="U316" s="73">
        <f t="shared" si="66"/>
        <v>672448</v>
      </c>
      <c r="V316" s="106">
        <f t="shared" si="67"/>
        <v>0</v>
      </c>
      <c r="W316" s="97">
        <f t="shared" si="68"/>
        <v>0</v>
      </c>
      <c r="X316" s="77"/>
      <c r="Y316" s="77"/>
    </row>
    <row r="317" spans="1:25" ht="15" customHeight="1">
      <c r="A317" s="24" t="s">
        <v>274</v>
      </c>
      <c r="B317" s="36" t="s">
        <v>23</v>
      </c>
      <c r="C317" s="48" t="s">
        <v>276</v>
      </c>
      <c r="D317" s="30"/>
      <c r="E317" s="38">
        <v>0.02</v>
      </c>
      <c r="F317" s="26">
        <f>+E317*$D$205</f>
        <v>1344896</v>
      </c>
      <c r="G317" s="25">
        <v>0</v>
      </c>
      <c r="H317" s="35">
        <f>+G317*$F317</f>
        <v>0</v>
      </c>
      <c r="I317" s="25">
        <v>0</v>
      </c>
      <c r="J317" s="35">
        <f>+I317*$F317</f>
        <v>0</v>
      </c>
      <c r="K317" s="75">
        <v>0</v>
      </c>
      <c r="L317" s="35">
        <f>+K317*$F317</f>
        <v>0</v>
      </c>
      <c r="M317" s="34">
        <v>0</v>
      </c>
      <c r="N317" s="128">
        <f t="shared" si="69"/>
        <v>0</v>
      </c>
      <c r="O317" s="25">
        <v>1</v>
      </c>
      <c r="P317" s="35">
        <f>+O317*$F317</f>
        <v>1344896</v>
      </c>
      <c r="Q317" s="34"/>
      <c r="R317" s="128">
        <f t="shared" si="64"/>
        <v>0</v>
      </c>
      <c r="S317" s="85">
        <v>1</v>
      </c>
      <c r="T317" s="77">
        <f t="shared" si="65"/>
        <v>1</v>
      </c>
      <c r="U317" s="73">
        <f t="shared" si="66"/>
        <v>1344896</v>
      </c>
      <c r="V317" s="106">
        <f t="shared" si="67"/>
        <v>0</v>
      </c>
      <c r="W317" s="97">
        <f t="shared" si="68"/>
        <v>0</v>
      </c>
      <c r="X317" s="77"/>
      <c r="Y317" s="77"/>
    </row>
    <row r="318" spans="1:25" ht="21.95" customHeight="1">
      <c r="B318" s="49" t="s">
        <v>289</v>
      </c>
      <c r="C318" s="31" t="s">
        <v>290</v>
      </c>
      <c r="D318" s="32">
        <f>+D3*0.05</f>
        <v>48032000</v>
      </c>
      <c r="E318" s="32"/>
      <c r="F318" s="33"/>
      <c r="G318" s="66"/>
      <c r="H318" s="33"/>
      <c r="I318" s="66"/>
      <c r="J318" s="33"/>
      <c r="K318" s="116">
        <v>0</v>
      </c>
      <c r="L318" s="33"/>
      <c r="M318" s="123">
        <v>0</v>
      </c>
      <c r="N318" s="131">
        <f t="shared" si="69"/>
        <v>0</v>
      </c>
      <c r="O318" s="33">
        <v>0</v>
      </c>
      <c r="P318" s="33"/>
      <c r="Q318" s="123"/>
      <c r="R318" s="131">
        <f t="shared" si="64"/>
        <v>0</v>
      </c>
      <c r="S318" s="88"/>
      <c r="T318" s="77">
        <f t="shared" si="65"/>
        <v>0</v>
      </c>
      <c r="U318" s="73">
        <f t="shared" si="66"/>
        <v>0</v>
      </c>
      <c r="V318" s="106">
        <f t="shared" si="67"/>
        <v>0</v>
      </c>
      <c r="W318" s="97">
        <f t="shared" si="68"/>
        <v>0</v>
      </c>
      <c r="X318" s="77"/>
      <c r="Y318" s="77"/>
    </row>
    <row r="319" spans="1:25" s="7" customFormat="1" ht="21.95" customHeight="1">
      <c r="A319" s="52"/>
      <c r="B319" s="74">
        <v>1</v>
      </c>
      <c r="C319" s="53" t="s">
        <v>291</v>
      </c>
      <c r="D319" s="54"/>
      <c r="E319" s="42"/>
      <c r="F319" s="55"/>
      <c r="G319" s="68"/>
      <c r="H319" s="55"/>
      <c r="I319" s="68"/>
      <c r="J319" s="55"/>
      <c r="K319" s="119">
        <v>0</v>
      </c>
      <c r="L319" s="55"/>
      <c r="M319" s="42">
        <v>0</v>
      </c>
      <c r="N319" s="133">
        <f t="shared" si="69"/>
        <v>0</v>
      </c>
      <c r="O319" s="55">
        <v>0</v>
      </c>
      <c r="P319" s="55"/>
      <c r="Q319" s="42"/>
      <c r="R319" s="133">
        <f t="shared" si="64"/>
        <v>0</v>
      </c>
      <c r="S319" s="91"/>
      <c r="T319" s="77">
        <f t="shared" si="65"/>
        <v>0</v>
      </c>
      <c r="U319" s="73">
        <f t="shared" si="66"/>
        <v>0</v>
      </c>
      <c r="V319" s="106">
        <f t="shared" si="67"/>
        <v>0</v>
      </c>
      <c r="W319" s="97">
        <f t="shared" si="68"/>
        <v>0</v>
      </c>
      <c r="X319" s="77"/>
      <c r="Y319" s="77"/>
    </row>
    <row r="320" spans="1:25" s="4" customFormat="1" ht="15" customHeight="1">
      <c r="A320" s="43" t="s">
        <v>81</v>
      </c>
      <c r="B320" s="16" t="s">
        <v>10</v>
      </c>
      <c r="C320" s="18" t="s">
        <v>292</v>
      </c>
      <c r="D320" s="19"/>
      <c r="E320" s="34">
        <v>7.0000000000000007E-2</v>
      </c>
      <c r="F320" s="20">
        <f>+E320*$D$318</f>
        <v>3362240.0000000005</v>
      </c>
      <c r="G320" s="25">
        <v>0</v>
      </c>
      <c r="H320" s="35">
        <f t="shared" ref="H320:H338" si="74">+G320*F320</f>
        <v>0</v>
      </c>
      <c r="I320" s="25">
        <v>0.1</v>
      </c>
      <c r="J320" s="35">
        <f>+I320*F320</f>
        <v>336224.00000000006</v>
      </c>
      <c r="K320" s="75">
        <v>0</v>
      </c>
      <c r="L320" s="35">
        <f t="shared" ref="L320:L338" si="75">+K320*$F320</f>
        <v>0</v>
      </c>
      <c r="M320" s="34">
        <v>0</v>
      </c>
      <c r="N320" s="128">
        <f t="shared" si="69"/>
        <v>0</v>
      </c>
      <c r="O320" s="25">
        <v>0.70000000000000007</v>
      </c>
      <c r="P320" s="35">
        <f t="shared" ref="P320:P338" si="76">+O320*$F320</f>
        <v>2353568.0000000005</v>
      </c>
      <c r="Q320" s="34"/>
      <c r="R320" s="128">
        <f t="shared" si="64"/>
        <v>0</v>
      </c>
      <c r="S320" s="89">
        <v>0.8</v>
      </c>
      <c r="T320" s="77">
        <f t="shared" si="65"/>
        <v>0.8</v>
      </c>
      <c r="U320" s="73">
        <f t="shared" si="66"/>
        <v>2689792.0000000005</v>
      </c>
      <c r="V320" s="106">
        <f t="shared" si="67"/>
        <v>672448</v>
      </c>
      <c r="W320" s="97">
        <f t="shared" si="68"/>
        <v>0.1</v>
      </c>
      <c r="X320" s="77"/>
      <c r="Y320" s="77"/>
    </row>
    <row r="321" spans="1:25" ht="15" customHeight="1">
      <c r="A321" s="51" t="s">
        <v>81</v>
      </c>
      <c r="B321" s="36" t="s">
        <v>12</v>
      </c>
      <c r="C321" s="37" t="s">
        <v>293</v>
      </c>
      <c r="D321" s="30"/>
      <c r="E321" s="38"/>
      <c r="F321" s="26"/>
      <c r="G321" s="25">
        <v>0</v>
      </c>
      <c r="H321" s="28">
        <f t="shared" si="74"/>
        <v>0</v>
      </c>
      <c r="I321" s="25">
        <v>0</v>
      </c>
      <c r="J321" s="35"/>
      <c r="K321" s="75">
        <v>0</v>
      </c>
      <c r="L321" s="35">
        <f>+K321*F320</f>
        <v>0</v>
      </c>
      <c r="M321" s="34">
        <v>0</v>
      </c>
      <c r="N321" s="128">
        <f t="shared" si="69"/>
        <v>0</v>
      </c>
      <c r="O321" s="25">
        <v>0.2</v>
      </c>
      <c r="P321" s="35">
        <f>F320*O321</f>
        <v>672448.00000000012</v>
      </c>
      <c r="Q321" s="34"/>
      <c r="R321" s="128">
        <f t="shared" si="64"/>
        <v>0</v>
      </c>
      <c r="S321" s="85">
        <v>0.2</v>
      </c>
      <c r="T321" s="77">
        <f t="shared" si="65"/>
        <v>0.2</v>
      </c>
      <c r="U321" s="73">
        <f t="shared" si="66"/>
        <v>672448.00000000012</v>
      </c>
      <c r="V321" s="106">
        <f t="shared" si="67"/>
        <v>-672448.00000000012</v>
      </c>
      <c r="W321" s="97">
        <f t="shared" si="68"/>
        <v>0</v>
      </c>
      <c r="X321" s="77"/>
      <c r="Y321" s="77"/>
    </row>
    <row r="322" spans="1:25" ht="15" customHeight="1">
      <c r="A322" s="51" t="s">
        <v>81</v>
      </c>
      <c r="B322" s="36" t="s">
        <v>21</v>
      </c>
      <c r="C322" s="37" t="s">
        <v>294</v>
      </c>
      <c r="D322" s="30"/>
      <c r="E322" s="38">
        <v>7.0000000000000007E-2</v>
      </c>
      <c r="F322" s="26">
        <f>+E322*$D$318</f>
        <v>3362240.0000000005</v>
      </c>
      <c r="G322" s="25">
        <v>0</v>
      </c>
      <c r="H322" s="28">
        <f t="shared" si="74"/>
        <v>0</v>
      </c>
      <c r="I322" s="25">
        <v>0</v>
      </c>
      <c r="J322" s="35"/>
      <c r="K322" s="75">
        <v>0</v>
      </c>
      <c r="L322" s="35">
        <f t="shared" si="75"/>
        <v>0</v>
      </c>
      <c r="M322" s="34">
        <v>0</v>
      </c>
      <c r="N322" s="128">
        <f t="shared" si="69"/>
        <v>0</v>
      </c>
      <c r="O322" s="25">
        <v>0.8</v>
      </c>
      <c r="P322" s="35">
        <f t="shared" si="76"/>
        <v>2689792.0000000005</v>
      </c>
      <c r="Q322" s="34"/>
      <c r="R322" s="128">
        <f t="shared" si="64"/>
        <v>0</v>
      </c>
      <c r="S322" s="85">
        <v>0.8</v>
      </c>
      <c r="T322" s="77">
        <f t="shared" si="65"/>
        <v>0.8</v>
      </c>
      <c r="U322" s="73">
        <f t="shared" si="66"/>
        <v>2689792.0000000005</v>
      </c>
      <c r="V322" s="106">
        <f t="shared" si="67"/>
        <v>672448</v>
      </c>
      <c r="W322" s="97">
        <f t="shared" si="68"/>
        <v>0</v>
      </c>
      <c r="X322" s="77"/>
      <c r="Y322" s="77"/>
    </row>
    <row r="323" spans="1:25" ht="15" customHeight="1">
      <c r="A323" s="51" t="s">
        <v>81</v>
      </c>
      <c r="B323" s="36" t="s">
        <v>23</v>
      </c>
      <c r="C323" s="37" t="s">
        <v>295</v>
      </c>
      <c r="D323" s="30"/>
      <c r="E323" s="38"/>
      <c r="F323" s="26"/>
      <c r="G323" s="25">
        <v>0</v>
      </c>
      <c r="H323" s="28">
        <f t="shared" si="74"/>
        <v>0</v>
      </c>
      <c r="I323" s="25">
        <v>0</v>
      </c>
      <c r="J323" s="35"/>
      <c r="K323" s="75">
        <v>0</v>
      </c>
      <c r="L323" s="35">
        <f>+K323*F322</f>
        <v>0</v>
      </c>
      <c r="M323" s="34">
        <v>0</v>
      </c>
      <c r="N323" s="128">
        <f t="shared" si="69"/>
        <v>0</v>
      </c>
      <c r="O323" s="25">
        <v>0.2</v>
      </c>
      <c r="P323" s="35">
        <f>F322*O323</f>
        <v>672448.00000000012</v>
      </c>
      <c r="Q323" s="34"/>
      <c r="R323" s="128">
        <f t="shared" si="64"/>
        <v>0</v>
      </c>
      <c r="S323" s="85">
        <v>0.2</v>
      </c>
      <c r="T323" s="77">
        <f t="shared" si="65"/>
        <v>0.2</v>
      </c>
      <c r="U323" s="73">
        <f t="shared" si="66"/>
        <v>672448.00000000012</v>
      </c>
      <c r="V323" s="106">
        <f t="shared" si="67"/>
        <v>-672448.00000000012</v>
      </c>
      <c r="W323" s="97">
        <f t="shared" si="68"/>
        <v>0</v>
      </c>
      <c r="X323" s="77"/>
      <c r="Y323" s="77"/>
    </row>
    <row r="324" spans="1:25" ht="15" customHeight="1">
      <c r="A324" s="51" t="s">
        <v>81</v>
      </c>
      <c r="B324" s="36" t="s">
        <v>25</v>
      </c>
      <c r="C324" s="37" t="s">
        <v>296</v>
      </c>
      <c r="D324" s="30"/>
      <c r="E324" s="38">
        <v>0.05</v>
      </c>
      <c r="F324" s="26">
        <f>+E324*$D$318</f>
        <v>2401600</v>
      </c>
      <c r="G324" s="25">
        <v>0</v>
      </c>
      <c r="H324" s="28">
        <f t="shared" si="74"/>
        <v>0</v>
      </c>
      <c r="I324" s="25">
        <v>0</v>
      </c>
      <c r="J324" s="35"/>
      <c r="K324" s="75">
        <v>0</v>
      </c>
      <c r="L324" s="35">
        <f t="shared" si="75"/>
        <v>0</v>
      </c>
      <c r="M324" s="34">
        <v>0</v>
      </c>
      <c r="N324" s="128">
        <f t="shared" si="69"/>
        <v>0</v>
      </c>
      <c r="O324" s="25">
        <v>0.8</v>
      </c>
      <c r="P324" s="35">
        <f t="shared" si="76"/>
        <v>1921280</v>
      </c>
      <c r="Q324" s="34"/>
      <c r="R324" s="128">
        <f t="shared" si="64"/>
        <v>0</v>
      </c>
      <c r="S324" s="85">
        <v>0.8</v>
      </c>
      <c r="T324" s="77">
        <f t="shared" si="65"/>
        <v>0.8</v>
      </c>
      <c r="U324" s="73">
        <f t="shared" si="66"/>
        <v>1921280</v>
      </c>
      <c r="V324" s="106">
        <f t="shared" si="67"/>
        <v>480320</v>
      </c>
      <c r="W324" s="97">
        <f t="shared" si="68"/>
        <v>0</v>
      </c>
      <c r="X324" s="77"/>
      <c r="Y324" s="77"/>
    </row>
    <row r="325" spans="1:25" ht="15" customHeight="1">
      <c r="A325" s="51" t="s">
        <v>81</v>
      </c>
      <c r="B325" s="36" t="s">
        <v>27</v>
      </c>
      <c r="C325" s="37" t="s">
        <v>297</v>
      </c>
      <c r="D325" s="30"/>
      <c r="E325" s="38"/>
      <c r="F325" s="26"/>
      <c r="G325" s="25">
        <v>0</v>
      </c>
      <c r="H325" s="28">
        <f t="shared" si="74"/>
        <v>0</v>
      </c>
      <c r="I325" s="25">
        <v>0</v>
      </c>
      <c r="J325" s="35"/>
      <c r="K325" s="75">
        <v>0</v>
      </c>
      <c r="L325" s="35">
        <f>+K325*F324</f>
        <v>0</v>
      </c>
      <c r="M325" s="34">
        <v>0</v>
      </c>
      <c r="N325" s="128">
        <f t="shared" si="69"/>
        <v>0</v>
      </c>
      <c r="O325" s="25">
        <v>0.2</v>
      </c>
      <c r="P325" s="35">
        <f>F324*O325</f>
        <v>480320</v>
      </c>
      <c r="Q325" s="34"/>
      <c r="R325" s="128">
        <f t="shared" si="64"/>
        <v>0</v>
      </c>
      <c r="S325" s="85">
        <v>0.2</v>
      </c>
      <c r="T325" s="77">
        <f t="shared" si="65"/>
        <v>0.2</v>
      </c>
      <c r="U325" s="73">
        <f t="shared" si="66"/>
        <v>480320</v>
      </c>
      <c r="V325" s="106">
        <f t="shared" si="67"/>
        <v>-480320</v>
      </c>
      <c r="W325" s="97">
        <f t="shared" si="68"/>
        <v>0</v>
      </c>
      <c r="X325" s="77"/>
      <c r="Y325" s="77"/>
    </row>
    <row r="326" spans="1:25" ht="15" customHeight="1">
      <c r="A326" s="51" t="s">
        <v>81</v>
      </c>
      <c r="B326" s="36" t="s">
        <v>29</v>
      </c>
      <c r="C326" s="37" t="s">
        <v>298</v>
      </c>
      <c r="D326" s="30"/>
      <c r="E326" s="27">
        <v>0.02</v>
      </c>
      <c r="F326" s="26">
        <f>+E326*$D$318</f>
        <v>960640</v>
      </c>
      <c r="G326" s="25">
        <v>0</v>
      </c>
      <c r="H326" s="28">
        <f t="shared" si="74"/>
        <v>0</v>
      </c>
      <c r="I326" s="25">
        <v>0</v>
      </c>
      <c r="J326" s="35"/>
      <c r="K326" s="75">
        <v>0</v>
      </c>
      <c r="L326" s="35">
        <f t="shared" si="75"/>
        <v>0</v>
      </c>
      <c r="M326" s="34">
        <v>0</v>
      </c>
      <c r="N326" s="128">
        <f t="shared" si="69"/>
        <v>0</v>
      </c>
      <c r="O326" s="25">
        <v>0.8</v>
      </c>
      <c r="P326" s="35">
        <f t="shared" si="76"/>
        <v>768512</v>
      </c>
      <c r="Q326" s="34"/>
      <c r="R326" s="128">
        <f t="shared" si="64"/>
        <v>0</v>
      </c>
      <c r="S326" s="85">
        <v>0.8</v>
      </c>
      <c r="T326" s="77">
        <f t="shared" si="65"/>
        <v>0.8</v>
      </c>
      <c r="U326" s="73">
        <f t="shared" si="66"/>
        <v>768512</v>
      </c>
      <c r="V326" s="106">
        <f t="shared" si="67"/>
        <v>192128</v>
      </c>
      <c r="W326" s="97">
        <f t="shared" si="68"/>
        <v>0</v>
      </c>
      <c r="X326" s="77"/>
      <c r="Y326" s="77"/>
    </row>
    <row r="327" spans="1:25" ht="15" customHeight="1">
      <c r="A327" s="51" t="s">
        <v>81</v>
      </c>
      <c r="B327" s="36" t="s">
        <v>31</v>
      </c>
      <c r="C327" s="37" t="s">
        <v>299</v>
      </c>
      <c r="D327" s="30"/>
      <c r="E327" s="27"/>
      <c r="F327" s="26"/>
      <c r="G327" s="25">
        <v>0</v>
      </c>
      <c r="H327" s="28">
        <f t="shared" si="74"/>
        <v>0</v>
      </c>
      <c r="I327" s="25">
        <v>0</v>
      </c>
      <c r="J327" s="35"/>
      <c r="K327" s="75">
        <v>0</v>
      </c>
      <c r="L327" s="35">
        <f t="shared" si="75"/>
        <v>0</v>
      </c>
      <c r="M327" s="34">
        <v>0</v>
      </c>
      <c r="N327" s="128">
        <f t="shared" ref="N327:N352" si="77">M327*F327</f>
        <v>0</v>
      </c>
      <c r="O327" s="25">
        <v>0.2</v>
      </c>
      <c r="P327" s="35">
        <f>+O327*F326</f>
        <v>192128</v>
      </c>
      <c r="Q327" s="34"/>
      <c r="R327" s="128">
        <f t="shared" ref="R327:R352" si="78">Q327*F327</f>
        <v>0</v>
      </c>
      <c r="S327" s="85">
        <v>0.2</v>
      </c>
      <c r="T327" s="77">
        <f t="shared" ref="T327:T356" si="79">G327+I327+K327+O327</f>
        <v>0.2</v>
      </c>
      <c r="U327" s="73">
        <f t="shared" ref="U327:U351" si="80">H327+J327+L327+P327</f>
        <v>192128</v>
      </c>
      <c r="V327" s="106">
        <f t="shared" ref="V327:V357" si="81">F327-U327</f>
        <v>-192128</v>
      </c>
      <c r="W327" s="97">
        <f t="shared" ref="W327:W357" si="82">G327+I327+M327+Q327</f>
        <v>0</v>
      </c>
      <c r="X327" s="77"/>
      <c r="Y327" s="77"/>
    </row>
    <row r="328" spans="1:25" ht="15" customHeight="1">
      <c r="A328" s="51" t="s">
        <v>81</v>
      </c>
      <c r="B328" s="36" t="s">
        <v>33</v>
      </c>
      <c r="C328" s="37" t="s">
        <v>300</v>
      </c>
      <c r="D328" s="30"/>
      <c r="E328" s="27">
        <v>7.0000000000000007E-2</v>
      </c>
      <c r="F328" s="26">
        <f>+E328*$D$318</f>
        <v>3362240.0000000005</v>
      </c>
      <c r="G328" s="25">
        <v>0</v>
      </c>
      <c r="H328" s="28">
        <f t="shared" si="74"/>
        <v>0</v>
      </c>
      <c r="I328" s="25">
        <v>0</v>
      </c>
      <c r="J328" s="35"/>
      <c r="K328" s="75">
        <v>0</v>
      </c>
      <c r="L328" s="35">
        <f t="shared" si="75"/>
        <v>0</v>
      </c>
      <c r="M328" s="34">
        <v>0</v>
      </c>
      <c r="N328" s="128">
        <f t="shared" si="77"/>
        <v>0</v>
      </c>
      <c r="O328" s="25">
        <v>0.8</v>
      </c>
      <c r="P328" s="35">
        <f t="shared" si="76"/>
        <v>2689792.0000000005</v>
      </c>
      <c r="Q328" s="34"/>
      <c r="R328" s="128">
        <f t="shared" si="78"/>
        <v>0</v>
      </c>
      <c r="S328" s="85">
        <v>0.8</v>
      </c>
      <c r="T328" s="77">
        <f t="shared" si="79"/>
        <v>0.8</v>
      </c>
      <c r="U328" s="73">
        <f t="shared" si="80"/>
        <v>2689792.0000000005</v>
      </c>
      <c r="V328" s="106">
        <f t="shared" si="81"/>
        <v>672448</v>
      </c>
      <c r="W328" s="97">
        <f t="shared" si="82"/>
        <v>0</v>
      </c>
      <c r="X328" s="77"/>
      <c r="Y328" s="77"/>
    </row>
    <row r="329" spans="1:25" ht="15" customHeight="1">
      <c r="A329" s="51" t="s">
        <v>81</v>
      </c>
      <c r="B329" s="36" t="s">
        <v>35</v>
      </c>
      <c r="C329" s="37" t="s">
        <v>301</v>
      </c>
      <c r="D329" s="30"/>
      <c r="E329" s="27"/>
      <c r="F329" s="26"/>
      <c r="G329" s="25">
        <v>0</v>
      </c>
      <c r="H329" s="28">
        <f t="shared" si="74"/>
        <v>0</v>
      </c>
      <c r="I329" s="25">
        <v>0</v>
      </c>
      <c r="J329" s="35"/>
      <c r="K329" s="75">
        <v>0</v>
      </c>
      <c r="L329" s="35">
        <f t="shared" si="75"/>
        <v>0</v>
      </c>
      <c r="M329" s="34">
        <v>0</v>
      </c>
      <c r="N329" s="128">
        <f t="shared" si="77"/>
        <v>0</v>
      </c>
      <c r="O329" s="25">
        <v>0.2</v>
      </c>
      <c r="P329" s="35">
        <f>+O329*F328</f>
        <v>672448.00000000012</v>
      </c>
      <c r="Q329" s="34"/>
      <c r="R329" s="128">
        <f t="shared" si="78"/>
        <v>0</v>
      </c>
      <c r="S329" s="85">
        <v>0.2</v>
      </c>
      <c r="T329" s="77">
        <f t="shared" si="79"/>
        <v>0.2</v>
      </c>
      <c r="U329" s="73">
        <f t="shared" si="80"/>
        <v>672448.00000000012</v>
      </c>
      <c r="V329" s="106">
        <f t="shared" si="81"/>
        <v>-672448.00000000012</v>
      </c>
      <c r="W329" s="97">
        <f t="shared" si="82"/>
        <v>0</v>
      </c>
      <c r="X329" s="77"/>
      <c r="Y329" s="77"/>
    </row>
    <row r="330" spans="1:25" ht="15" customHeight="1">
      <c r="A330" s="51" t="s">
        <v>81</v>
      </c>
      <c r="B330" s="36" t="s">
        <v>37</v>
      </c>
      <c r="C330" s="37" t="s">
        <v>302</v>
      </c>
      <c r="D330" s="30"/>
      <c r="E330" s="38">
        <v>0.02</v>
      </c>
      <c r="F330" s="26">
        <f>+E330*$D$318</f>
        <v>960640</v>
      </c>
      <c r="G330" s="25">
        <v>0</v>
      </c>
      <c r="H330" s="28">
        <f t="shared" si="74"/>
        <v>0</v>
      </c>
      <c r="I330" s="25">
        <v>0</v>
      </c>
      <c r="J330" s="35"/>
      <c r="K330" s="75">
        <v>0</v>
      </c>
      <c r="L330" s="35">
        <f t="shared" si="75"/>
        <v>0</v>
      </c>
      <c r="M330" s="34">
        <v>0</v>
      </c>
      <c r="N330" s="128">
        <f t="shared" si="77"/>
        <v>0</v>
      </c>
      <c r="O330" s="25">
        <v>0.8</v>
      </c>
      <c r="P330" s="35">
        <f t="shared" si="76"/>
        <v>768512</v>
      </c>
      <c r="Q330" s="34"/>
      <c r="R330" s="128">
        <f t="shared" si="78"/>
        <v>0</v>
      </c>
      <c r="S330" s="85">
        <v>0.8</v>
      </c>
      <c r="T330" s="77">
        <f t="shared" si="79"/>
        <v>0.8</v>
      </c>
      <c r="U330" s="73">
        <f t="shared" si="80"/>
        <v>768512</v>
      </c>
      <c r="V330" s="106">
        <f t="shared" si="81"/>
        <v>192128</v>
      </c>
      <c r="W330" s="97">
        <f t="shared" si="82"/>
        <v>0</v>
      </c>
      <c r="X330" s="77"/>
      <c r="Y330" s="77"/>
    </row>
    <row r="331" spans="1:25" ht="15" customHeight="1">
      <c r="A331" s="51" t="s">
        <v>81</v>
      </c>
      <c r="B331" s="36" t="s">
        <v>39</v>
      </c>
      <c r="C331" s="37" t="s">
        <v>303</v>
      </c>
      <c r="D331" s="30"/>
      <c r="E331" s="38"/>
      <c r="F331" s="26"/>
      <c r="G331" s="25">
        <v>0</v>
      </c>
      <c r="H331" s="28">
        <f t="shared" si="74"/>
        <v>0</v>
      </c>
      <c r="I331" s="25">
        <v>0</v>
      </c>
      <c r="J331" s="35"/>
      <c r="K331" s="75">
        <v>0</v>
      </c>
      <c r="L331" s="35">
        <f t="shared" si="75"/>
        <v>0</v>
      </c>
      <c r="M331" s="34">
        <v>0</v>
      </c>
      <c r="N331" s="128">
        <f t="shared" si="77"/>
        <v>0</v>
      </c>
      <c r="O331" s="25">
        <v>0.2</v>
      </c>
      <c r="P331" s="35">
        <f>+O331*F330</f>
        <v>192128</v>
      </c>
      <c r="Q331" s="34"/>
      <c r="R331" s="128">
        <f t="shared" si="78"/>
        <v>0</v>
      </c>
      <c r="S331" s="85">
        <v>0.2</v>
      </c>
      <c r="T331" s="77">
        <f t="shared" si="79"/>
        <v>0.2</v>
      </c>
      <c r="U331" s="73">
        <f t="shared" si="80"/>
        <v>192128</v>
      </c>
      <c r="V331" s="106">
        <f t="shared" si="81"/>
        <v>-192128</v>
      </c>
      <c r="W331" s="97">
        <f t="shared" si="82"/>
        <v>0</v>
      </c>
      <c r="X331" s="77"/>
      <c r="Y331" s="77"/>
    </row>
    <row r="332" spans="1:25" ht="15" customHeight="1">
      <c r="A332" s="51" t="s">
        <v>81</v>
      </c>
      <c r="B332" s="36" t="s">
        <v>41</v>
      </c>
      <c r="C332" s="37" t="s">
        <v>304</v>
      </c>
      <c r="D332" s="30"/>
      <c r="E332" s="38">
        <v>0.05</v>
      </c>
      <c r="F332" s="26">
        <f>+E332*$D$318</f>
        <v>2401600</v>
      </c>
      <c r="G332" s="25">
        <v>0</v>
      </c>
      <c r="H332" s="28">
        <f t="shared" si="74"/>
        <v>0</v>
      </c>
      <c r="I332" s="25">
        <v>0</v>
      </c>
      <c r="J332" s="35"/>
      <c r="K332" s="75">
        <v>0</v>
      </c>
      <c r="L332" s="35">
        <f t="shared" si="75"/>
        <v>0</v>
      </c>
      <c r="M332" s="34">
        <v>0</v>
      </c>
      <c r="N332" s="128">
        <f t="shared" si="77"/>
        <v>0</v>
      </c>
      <c r="O332" s="25">
        <v>0.8</v>
      </c>
      <c r="P332" s="35">
        <f t="shared" si="76"/>
        <v>1921280</v>
      </c>
      <c r="Q332" s="34"/>
      <c r="R332" s="128">
        <f t="shared" si="78"/>
        <v>0</v>
      </c>
      <c r="S332" s="85">
        <v>0.8</v>
      </c>
      <c r="T332" s="77">
        <f t="shared" si="79"/>
        <v>0.8</v>
      </c>
      <c r="U332" s="73">
        <f t="shared" si="80"/>
        <v>1921280</v>
      </c>
      <c r="V332" s="106">
        <f t="shared" si="81"/>
        <v>480320</v>
      </c>
      <c r="W332" s="97">
        <f t="shared" si="82"/>
        <v>0</v>
      </c>
      <c r="X332" s="77"/>
      <c r="Y332" s="77"/>
    </row>
    <row r="333" spans="1:25" ht="15" customHeight="1">
      <c r="A333" s="51" t="s">
        <v>81</v>
      </c>
      <c r="B333" s="36" t="s">
        <v>43</v>
      </c>
      <c r="C333" s="37" t="s">
        <v>305</v>
      </c>
      <c r="D333" s="30"/>
      <c r="E333" s="38"/>
      <c r="F333" s="26"/>
      <c r="G333" s="25">
        <v>0</v>
      </c>
      <c r="H333" s="28">
        <f t="shared" si="74"/>
        <v>0</v>
      </c>
      <c r="I333" s="25">
        <v>0</v>
      </c>
      <c r="J333" s="35"/>
      <c r="K333" s="75">
        <v>0</v>
      </c>
      <c r="L333" s="35">
        <f t="shared" si="75"/>
        <v>0</v>
      </c>
      <c r="M333" s="34">
        <v>0</v>
      </c>
      <c r="N333" s="128">
        <f t="shared" si="77"/>
        <v>0</v>
      </c>
      <c r="O333" s="25">
        <v>0.2</v>
      </c>
      <c r="P333" s="35">
        <f>+O333*F332</f>
        <v>480320</v>
      </c>
      <c r="Q333" s="34"/>
      <c r="R333" s="128">
        <f t="shared" si="78"/>
        <v>0</v>
      </c>
      <c r="S333" s="85">
        <v>0.2</v>
      </c>
      <c r="T333" s="77">
        <f t="shared" si="79"/>
        <v>0.2</v>
      </c>
      <c r="U333" s="73">
        <f t="shared" si="80"/>
        <v>480320</v>
      </c>
      <c r="V333" s="106">
        <f t="shared" si="81"/>
        <v>-480320</v>
      </c>
      <c r="W333" s="97">
        <f t="shared" si="82"/>
        <v>0</v>
      </c>
      <c r="X333" s="77"/>
      <c r="Y333" s="77"/>
    </row>
    <row r="334" spans="1:25" ht="15" customHeight="1">
      <c r="A334" s="51" t="s">
        <v>81</v>
      </c>
      <c r="B334" s="36" t="s">
        <v>45</v>
      </c>
      <c r="C334" s="37" t="s">
        <v>306</v>
      </c>
      <c r="D334" s="30"/>
      <c r="E334" s="38">
        <v>0.05</v>
      </c>
      <c r="F334" s="26">
        <f>+E334*$D$318</f>
        <v>2401600</v>
      </c>
      <c r="G334" s="25">
        <v>0</v>
      </c>
      <c r="H334" s="28">
        <f t="shared" si="74"/>
        <v>0</v>
      </c>
      <c r="I334" s="25">
        <v>0</v>
      </c>
      <c r="J334" s="35"/>
      <c r="K334" s="75">
        <v>0</v>
      </c>
      <c r="L334" s="35">
        <f t="shared" si="75"/>
        <v>0</v>
      </c>
      <c r="M334" s="34">
        <v>0</v>
      </c>
      <c r="N334" s="128">
        <f t="shared" si="77"/>
        <v>0</v>
      </c>
      <c r="O334" s="25">
        <v>0.8</v>
      </c>
      <c r="P334" s="35">
        <f t="shared" si="76"/>
        <v>1921280</v>
      </c>
      <c r="Q334" s="34"/>
      <c r="R334" s="128">
        <f t="shared" si="78"/>
        <v>0</v>
      </c>
      <c r="S334" s="85">
        <v>0.8</v>
      </c>
      <c r="T334" s="77">
        <f t="shared" si="79"/>
        <v>0.8</v>
      </c>
      <c r="U334" s="73">
        <f t="shared" si="80"/>
        <v>1921280</v>
      </c>
      <c r="V334" s="106">
        <f t="shared" si="81"/>
        <v>480320</v>
      </c>
      <c r="W334" s="97">
        <f t="shared" si="82"/>
        <v>0</v>
      </c>
      <c r="X334" s="77"/>
      <c r="Y334" s="77"/>
    </row>
    <row r="335" spans="1:25" ht="15" customHeight="1">
      <c r="A335" s="51" t="s">
        <v>81</v>
      </c>
      <c r="B335" s="36" t="s">
        <v>47</v>
      </c>
      <c r="C335" s="37" t="s">
        <v>307</v>
      </c>
      <c r="D335" s="30"/>
      <c r="E335" s="38"/>
      <c r="F335" s="26"/>
      <c r="G335" s="25">
        <v>0</v>
      </c>
      <c r="H335" s="28">
        <f t="shared" si="74"/>
        <v>0</v>
      </c>
      <c r="I335" s="25">
        <v>0</v>
      </c>
      <c r="J335" s="35"/>
      <c r="K335" s="75">
        <v>0</v>
      </c>
      <c r="L335" s="35">
        <f t="shared" si="75"/>
        <v>0</v>
      </c>
      <c r="M335" s="34">
        <v>0</v>
      </c>
      <c r="N335" s="128">
        <f t="shared" si="77"/>
        <v>0</v>
      </c>
      <c r="O335" s="25">
        <v>0.2</v>
      </c>
      <c r="P335" s="35">
        <f>+O335*F334</f>
        <v>480320</v>
      </c>
      <c r="Q335" s="34"/>
      <c r="R335" s="128">
        <f t="shared" si="78"/>
        <v>0</v>
      </c>
      <c r="S335" s="85">
        <v>0.2</v>
      </c>
      <c r="T335" s="77">
        <f t="shared" si="79"/>
        <v>0.2</v>
      </c>
      <c r="U335" s="73">
        <f t="shared" si="80"/>
        <v>480320</v>
      </c>
      <c r="V335" s="106">
        <f t="shared" si="81"/>
        <v>-480320</v>
      </c>
      <c r="W335" s="97">
        <f t="shared" si="82"/>
        <v>0</v>
      </c>
      <c r="X335" s="77"/>
      <c r="Y335" s="77"/>
    </row>
    <row r="336" spans="1:25" ht="15" customHeight="1">
      <c r="A336" s="51" t="s">
        <v>81</v>
      </c>
      <c r="B336" s="36" t="s">
        <v>49</v>
      </c>
      <c r="C336" s="37" t="s">
        <v>308</v>
      </c>
      <c r="D336" s="30"/>
      <c r="E336" s="38">
        <v>0.1</v>
      </c>
      <c r="F336" s="26">
        <f>+E336*$D$318</f>
        <v>4803200</v>
      </c>
      <c r="G336" s="25">
        <v>0</v>
      </c>
      <c r="H336" s="28">
        <f t="shared" si="74"/>
        <v>0</v>
      </c>
      <c r="I336" s="25">
        <v>0.3</v>
      </c>
      <c r="J336" s="35">
        <f>+I336*F336</f>
        <v>1440960</v>
      </c>
      <c r="K336" s="75">
        <v>0</v>
      </c>
      <c r="L336" s="35">
        <f t="shared" si="75"/>
        <v>0</v>
      </c>
      <c r="M336" s="34">
        <v>0</v>
      </c>
      <c r="N336" s="128">
        <f t="shared" si="77"/>
        <v>0</v>
      </c>
      <c r="O336" s="25">
        <v>0.5</v>
      </c>
      <c r="P336" s="35">
        <f t="shared" si="76"/>
        <v>2401600</v>
      </c>
      <c r="Q336" s="34"/>
      <c r="R336" s="128">
        <f t="shared" si="78"/>
        <v>0</v>
      </c>
      <c r="S336" s="85">
        <v>0.8</v>
      </c>
      <c r="T336" s="77">
        <f t="shared" si="79"/>
        <v>0.8</v>
      </c>
      <c r="U336" s="73">
        <f t="shared" si="80"/>
        <v>3842560</v>
      </c>
      <c r="V336" s="106">
        <f t="shared" si="81"/>
        <v>960640</v>
      </c>
      <c r="W336" s="97">
        <f t="shared" si="82"/>
        <v>0.3</v>
      </c>
      <c r="X336" s="77"/>
      <c r="Y336" s="77"/>
    </row>
    <row r="337" spans="1:25" ht="15" customHeight="1">
      <c r="A337" s="51" t="s">
        <v>81</v>
      </c>
      <c r="B337" s="36" t="s">
        <v>51</v>
      </c>
      <c r="C337" s="37" t="s">
        <v>309</v>
      </c>
      <c r="D337" s="30"/>
      <c r="E337" s="38"/>
      <c r="F337" s="26"/>
      <c r="G337" s="25">
        <v>0</v>
      </c>
      <c r="H337" s="28">
        <f t="shared" si="74"/>
        <v>0</v>
      </c>
      <c r="I337" s="25">
        <v>0.05</v>
      </c>
      <c r="J337" s="35">
        <f>+I337*F336</f>
        <v>240160</v>
      </c>
      <c r="K337" s="75">
        <v>0</v>
      </c>
      <c r="L337" s="35">
        <f t="shared" si="75"/>
        <v>0</v>
      </c>
      <c r="M337" s="34">
        <v>0</v>
      </c>
      <c r="N337" s="128">
        <f t="shared" si="77"/>
        <v>0</v>
      </c>
      <c r="O337" s="25">
        <v>0.15000000000000002</v>
      </c>
      <c r="P337" s="35">
        <f>+O337*F336</f>
        <v>720480.00000000012</v>
      </c>
      <c r="Q337" s="34"/>
      <c r="R337" s="128">
        <f t="shared" si="78"/>
        <v>0</v>
      </c>
      <c r="S337" s="85">
        <v>0.2</v>
      </c>
      <c r="T337" s="77">
        <f t="shared" si="79"/>
        <v>0.2</v>
      </c>
      <c r="U337" s="73">
        <f t="shared" si="80"/>
        <v>960640.00000000012</v>
      </c>
      <c r="V337" s="106">
        <f t="shared" si="81"/>
        <v>-960640.00000000012</v>
      </c>
      <c r="W337" s="97">
        <f t="shared" si="82"/>
        <v>0.05</v>
      </c>
      <c r="X337" s="77"/>
      <c r="Y337" s="77"/>
    </row>
    <row r="338" spans="1:25" ht="15" customHeight="1">
      <c r="A338" s="51" t="s">
        <v>81</v>
      </c>
      <c r="B338" s="36" t="s">
        <v>53</v>
      </c>
      <c r="C338" s="37" t="s">
        <v>310</v>
      </c>
      <c r="D338" s="30"/>
      <c r="E338" s="38">
        <v>0.05</v>
      </c>
      <c r="F338" s="26">
        <f>+E338*$D$318</f>
        <v>2401600</v>
      </c>
      <c r="G338" s="25">
        <v>0</v>
      </c>
      <c r="H338" s="28">
        <f t="shared" si="74"/>
        <v>0</v>
      </c>
      <c r="I338" s="25">
        <v>0</v>
      </c>
      <c r="J338" s="35"/>
      <c r="K338" s="75">
        <v>0</v>
      </c>
      <c r="L338" s="35">
        <f t="shared" si="75"/>
        <v>0</v>
      </c>
      <c r="M338" s="34">
        <v>0</v>
      </c>
      <c r="N338" s="128">
        <f t="shared" si="77"/>
        <v>0</v>
      </c>
      <c r="O338" s="25">
        <v>1</v>
      </c>
      <c r="P338" s="35">
        <f t="shared" si="76"/>
        <v>2401600</v>
      </c>
      <c r="Q338" s="34"/>
      <c r="R338" s="128">
        <f t="shared" si="78"/>
        <v>0</v>
      </c>
      <c r="S338" s="85">
        <v>1</v>
      </c>
      <c r="T338" s="77">
        <f t="shared" si="79"/>
        <v>1</v>
      </c>
      <c r="U338" s="73">
        <f t="shared" si="80"/>
        <v>2401600</v>
      </c>
      <c r="V338" s="106">
        <f t="shared" si="81"/>
        <v>0</v>
      </c>
      <c r="W338" s="97">
        <f t="shared" si="82"/>
        <v>0</v>
      </c>
      <c r="X338" s="77"/>
      <c r="Y338" s="77"/>
    </row>
    <row r="339" spans="1:25" s="7" customFormat="1" ht="21.95" customHeight="1">
      <c r="A339" s="51" t="s">
        <v>81</v>
      </c>
      <c r="B339" s="74">
        <v>2</v>
      </c>
      <c r="C339" s="53" t="s">
        <v>311</v>
      </c>
      <c r="D339" s="56"/>
      <c r="E339" s="56"/>
      <c r="F339" s="55"/>
      <c r="G339" s="68"/>
      <c r="H339" s="55"/>
      <c r="I339" s="68"/>
      <c r="J339" s="55"/>
      <c r="K339" s="119">
        <v>0</v>
      </c>
      <c r="L339" s="55"/>
      <c r="M339" s="42">
        <v>0</v>
      </c>
      <c r="N339" s="133">
        <f t="shared" si="77"/>
        <v>0</v>
      </c>
      <c r="O339" s="55">
        <v>0</v>
      </c>
      <c r="P339" s="55"/>
      <c r="Q339" s="42"/>
      <c r="R339" s="133">
        <f t="shared" si="78"/>
        <v>0</v>
      </c>
      <c r="S339" s="91"/>
      <c r="T339" s="77">
        <f t="shared" si="79"/>
        <v>0</v>
      </c>
      <c r="U339" s="73">
        <f t="shared" si="80"/>
        <v>0</v>
      </c>
      <c r="V339" s="106">
        <f t="shared" si="81"/>
        <v>0</v>
      </c>
      <c r="W339" s="97">
        <f t="shared" si="82"/>
        <v>0</v>
      </c>
      <c r="X339" s="77"/>
      <c r="Y339" s="77"/>
    </row>
    <row r="340" spans="1:25" s="6" customFormat="1" ht="15" customHeight="1">
      <c r="A340" s="51" t="s">
        <v>81</v>
      </c>
      <c r="B340" s="36" t="s">
        <v>10</v>
      </c>
      <c r="C340" s="37" t="s">
        <v>312</v>
      </c>
      <c r="D340" s="30"/>
      <c r="E340" s="57">
        <v>7.0000000000000007E-2</v>
      </c>
      <c r="F340" s="26">
        <f>+E340*$D$318</f>
        <v>3362240.0000000005</v>
      </c>
      <c r="G340" s="25">
        <v>0</v>
      </c>
      <c r="H340" s="28">
        <f t="shared" ref="H340:H352" si="83">+G340*F340</f>
        <v>0</v>
      </c>
      <c r="I340" s="25">
        <v>0</v>
      </c>
      <c r="J340" s="35"/>
      <c r="K340" s="75">
        <v>0</v>
      </c>
      <c r="L340" s="35">
        <f>+K340*$F340</f>
        <v>0</v>
      </c>
      <c r="M340" s="34">
        <v>0</v>
      </c>
      <c r="N340" s="128">
        <f t="shared" si="77"/>
        <v>0</v>
      </c>
      <c r="O340" s="25">
        <v>0.8</v>
      </c>
      <c r="P340" s="35">
        <f>F340*O340</f>
        <v>2689792.0000000005</v>
      </c>
      <c r="Q340" s="34"/>
      <c r="R340" s="128">
        <f t="shared" si="78"/>
        <v>0</v>
      </c>
      <c r="S340" s="85">
        <v>0.8</v>
      </c>
      <c r="T340" s="77">
        <f t="shared" si="79"/>
        <v>0.8</v>
      </c>
      <c r="U340" s="73">
        <f t="shared" si="80"/>
        <v>2689792.0000000005</v>
      </c>
      <c r="V340" s="106">
        <f t="shared" si="81"/>
        <v>672448</v>
      </c>
      <c r="W340" s="97">
        <f t="shared" si="82"/>
        <v>0</v>
      </c>
      <c r="X340" s="77"/>
      <c r="Y340" s="77"/>
    </row>
    <row r="341" spans="1:25" s="6" customFormat="1" ht="15" customHeight="1">
      <c r="A341" s="51" t="s">
        <v>81</v>
      </c>
      <c r="B341" s="36" t="s">
        <v>12</v>
      </c>
      <c r="C341" s="37" t="s">
        <v>313</v>
      </c>
      <c r="D341" s="30"/>
      <c r="E341" s="57"/>
      <c r="F341" s="20"/>
      <c r="G341" s="25">
        <v>0</v>
      </c>
      <c r="H341" s="28">
        <f t="shared" si="83"/>
        <v>0</v>
      </c>
      <c r="I341" s="25">
        <v>0</v>
      </c>
      <c r="J341" s="35"/>
      <c r="K341" s="75">
        <v>0</v>
      </c>
      <c r="L341" s="35">
        <f>+K341*F340</f>
        <v>0</v>
      </c>
      <c r="M341" s="34">
        <v>0</v>
      </c>
      <c r="N341" s="128">
        <f t="shared" si="77"/>
        <v>0</v>
      </c>
      <c r="O341" s="25">
        <v>0.2</v>
      </c>
      <c r="P341" s="35">
        <f>+O341*F340</f>
        <v>672448.00000000012</v>
      </c>
      <c r="Q341" s="34"/>
      <c r="R341" s="128">
        <f t="shared" si="78"/>
        <v>0</v>
      </c>
      <c r="S341" s="85">
        <v>0.2</v>
      </c>
      <c r="T341" s="77">
        <f t="shared" si="79"/>
        <v>0.2</v>
      </c>
      <c r="U341" s="73">
        <f t="shared" si="80"/>
        <v>672448.00000000012</v>
      </c>
      <c r="V341" s="106">
        <f t="shared" si="81"/>
        <v>-672448.00000000012</v>
      </c>
      <c r="W341" s="97">
        <f t="shared" si="82"/>
        <v>0</v>
      </c>
      <c r="X341" s="77"/>
      <c r="Y341" s="77"/>
    </row>
    <row r="342" spans="1:25" s="6" customFormat="1" ht="15" customHeight="1">
      <c r="A342" s="51" t="s">
        <v>81</v>
      </c>
      <c r="B342" s="36" t="s">
        <v>21</v>
      </c>
      <c r="C342" s="37" t="s">
        <v>314</v>
      </c>
      <c r="D342" s="57"/>
      <c r="E342" s="57">
        <v>7.0000000000000007E-2</v>
      </c>
      <c r="F342" s="26">
        <f>+E342*$D$318</f>
        <v>3362240.0000000005</v>
      </c>
      <c r="G342" s="25">
        <v>0</v>
      </c>
      <c r="H342" s="28">
        <f t="shared" si="83"/>
        <v>0</v>
      </c>
      <c r="I342" s="25">
        <v>0</v>
      </c>
      <c r="J342" s="35"/>
      <c r="K342" s="75">
        <v>0</v>
      </c>
      <c r="L342" s="35">
        <f>+K342*$F342</f>
        <v>0</v>
      </c>
      <c r="M342" s="34">
        <v>0</v>
      </c>
      <c r="N342" s="128">
        <f t="shared" si="77"/>
        <v>0</v>
      </c>
      <c r="O342" s="25">
        <v>0.8</v>
      </c>
      <c r="P342" s="35">
        <f>+O342*F342</f>
        <v>2689792.0000000005</v>
      </c>
      <c r="Q342" s="34"/>
      <c r="R342" s="128">
        <f t="shared" si="78"/>
        <v>0</v>
      </c>
      <c r="S342" s="85">
        <v>0.8</v>
      </c>
      <c r="T342" s="77">
        <f t="shared" si="79"/>
        <v>0.8</v>
      </c>
      <c r="U342" s="73">
        <f t="shared" si="80"/>
        <v>2689792.0000000005</v>
      </c>
      <c r="V342" s="106">
        <f t="shared" si="81"/>
        <v>672448</v>
      </c>
      <c r="W342" s="97">
        <f t="shared" si="82"/>
        <v>0</v>
      </c>
      <c r="X342" s="77"/>
      <c r="Y342" s="77"/>
    </row>
    <row r="343" spans="1:25" s="6" customFormat="1" ht="15" customHeight="1">
      <c r="A343" s="51" t="s">
        <v>81</v>
      </c>
      <c r="B343" s="36" t="s">
        <v>23</v>
      </c>
      <c r="C343" s="37" t="s">
        <v>315</v>
      </c>
      <c r="D343" s="57"/>
      <c r="E343" s="57"/>
      <c r="F343" s="20"/>
      <c r="G343" s="25">
        <v>0</v>
      </c>
      <c r="H343" s="28">
        <f t="shared" si="83"/>
        <v>0</v>
      </c>
      <c r="I343" s="25">
        <v>0</v>
      </c>
      <c r="J343" s="35"/>
      <c r="K343" s="75">
        <v>0</v>
      </c>
      <c r="L343" s="35">
        <f>+K343*F342</f>
        <v>0</v>
      </c>
      <c r="M343" s="34">
        <v>0</v>
      </c>
      <c r="N343" s="128">
        <f t="shared" si="77"/>
        <v>0</v>
      </c>
      <c r="O343" s="25">
        <v>0.2</v>
      </c>
      <c r="P343" s="35">
        <f>+O343*F342</f>
        <v>672448.00000000012</v>
      </c>
      <c r="Q343" s="34"/>
      <c r="R343" s="128">
        <f t="shared" si="78"/>
        <v>0</v>
      </c>
      <c r="S343" s="85">
        <v>0.2</v>
      </c>
      <c r="T343" s="77">
        <f t="shared" si="79"/>
        <v>0.2</v>
      </c>
      <c r="U343" s="73">
        <f t="shared" si="80"/>
        <v>672448.00000000012</v>
      </c>
      <c r="V343" s="106">
        <f t="shared" si="81"/>
        <v>-672448.00000000012</v>
      </c>
      <c r="W343" s="97">
        <f t="shared" si="82"/>
        <v>0</v>
      </c>
      <c r="X343" s="77"/>
      <c r="Y343" s="77"/>
    </row>
    <row r="344" spans="1:25" s="6" customFormat="1" ht="15" customHeight="1">
      <c r="A344" s="51" t="s">
        <v>81</v>
      </c>
      <c r="B344" s="36" t="s">
        <v>25</v>
      </c>
      <c r="C344" s="37" t="s">
        <v>316</v>
      </c>
      <c r="D344" s="30"/>
      <c r="E344" s="57">
        <v>0.06</v>
      </c>
      <c r="F344" s="26">
        <f>+E344*$D$318</f>
        <v>2881920</v>
      </c>
      <c r="G344" s="25">
        <v>0</v>
      </c>
      <c r="H344" s="28">
        <f t="shared" si="83"/>
        <v>0</v>
      </c>
      <c r="I344" s="25">
        <v>0</v>
      </c>
      <c r="J344" s="35"/>
      <c r="K344" s="75">
        <v>0</v>
      </c>
      <c r="L344" s="35">
        <f>+K344*$F344</f>
        <v>0</v>
      </c>
      <c r="M344" s="34">
        <v>0</v>
      </c>
      <c r="N344" s="128">
        <f t="shared" si="77"/>
        <v>0</v>
      </c>
      <c r="O344" s="25">
        <v>0.8</v>
      </c>
      <c r="P344" s="35">
        <f t="shared" ref="P344:P351" si="84">+O344*$F344</f>
        <v>2305536</v>
      </c>
      <c r="Q344" s="34"/>
      <c r="R344" s="128">
        <f t="shared" si="78"/>
        <v>0</v>
      </c>
      <c r="S344" s="85">
        <v>0.8</v>
      </c>
      <c r="T344" s="77">
        <f t="shared" si="79"/>
        <v>0.8</v>
      </c>
      <c r="U344" s="73">
        <f t="shared" si="80"/>
        <v>2305536</v>
      </c>
      <c r="V344" s="106">
        <f t="shared" si="81"/>
        <v>576384</v>
      </c>
      <c r="W344" s="97">
        <f t="shared" si="82"/>
        <v>0</v>
      </c>
      <c r="X344" s="77"/>
      <c r="Y344" s="77"/>
    </row>
    <row r="345" spans="1:25" s="6" customFormat="1" ht="15" customHeight="1">
      <c r="A345" s="51" t="s">
        <v>81</v>
      </c>
      <c r="B345" s="36" t="s">
        <v>27</v>
      </c>
      <c r="C345" s="37" t="s">
        <v>317</v>
      </c>
      <c r="D345" s="30"/>
      <c r="E345" s="57"/>
      <c r="F345" s="20"/>
      <c r="G345" s="25">
        <v>0</v>
      </c>
      <c r="H345" s="28">
        <f t="shared" si="83"/>
        <v>0</v>
      </c>
      <c r="I345" s="25">
        <v>0</v>
      </c>
      <c r="J345" s="35"/>
      <c r="K345" s="75">
        <v>0</v>
      </c>
      <c r="L345" s="35">
        <f>+K345*$F345</f>
        <v>0</v>
      </c>
      <c r="M345" s="34">
        <v>0</v>
      </c>
      <c r="N345" s="128">
        <f t="shared" si="77"/>
        <v>0</v>
      </c>
      <c r="O345" s="25">
        <v>0.2</v>
      </c>
      <c r="P345" s="35">
        <f>+O345*F344</f>
        <v>576384</v>
      </c>
      <c r="Q345" s="34"/>
      <c r="R345" s="128">
        <f t="shared" si="78"/>
        <v>0</v>
      </c>
      <c r="S345" s="85">
        <v>0.2</v>
      </c>
      <c r="T345" s="77">
        <f t="shared" si="79"/>
        <v>0.2</v>
      </c>
      <c r="U345" s="73">
        <f t="shared" si="80"/>
        <v>576384</v>
      </c>
      <c r="V345" s="106">
        <f t="shared" si="81"/>
        <v>-576384</v>
      </c>
      <c r="W345" s="97">
        <f t="shared" si="82"/>
        <v>0</v>
      </c>
      <c r="X345" s="77"/>
      <c r="Y345" s="77"/>
    </row>
    <row r="346" spans="1:25" ht="15" customHeight="1">
      <c r="A346" s="51" t="s">
        <v>81</v>
      </c>
      <c r="B346" s="36" t="s">
        <v>29</v>
      </c>
      <c r="C346" s="37" t="s">
        <v>318</v>
      </c>
      <c r="D346" s="30"/>
      <c r="E346" s="57">
        <v>0.05</v>
      </c>
      <c r="F346" s="26">
        <f>+E346*$D$318</f>
        <v>2401600</v>
      </c>
      <c r="G346" s="25">
        <v>0</v>
      </c>
      <c r="H346" s="28">
        <f t="shared" si="83"/>
        <v>0</v>
      </c>
      <c r="I346" s="25">
        <v>0</v>
      </c>
      <c r="J346" s="35"/>
      <c r="K346" s="75">
        <v>0</v>
      </c>
      <c r="L346" s="35"/>
      <c r="M346" s="34">
        <v>0</v>
      </c>
      <c r="N346" s="128">
        <f t="shared" si="77"/>
        <v>0</v>
      </c>
      <c r="O346" s="25">
        <v>0.8</v>
      </c>
      <c r="P346" s="35">
        <f t="shared" si="84"/>
        <v>1921280</v>
      </c>
      <c r="Q346" s="34"/>
      <c r="R346" s="128">
        <f t="shared" si="78"/>
        <v>0</v>
      </c>
      <c r="S346" s="85">
        <v>0.8</v>
      </c>
      <c r="T346" s="77">
        <f t="shared" si="79"/>
        <v>0.8</v>
      </c>
      <c r="U346" s="73">
        <f t="shared" si="80"/>
        <v>1921280</v>
      </c>
      <c r="V346" s="106">
        <f t="shared" si="81"/>
        <v>480320</v>
      </c>
      <c r="W346" s="97">
        <f t="shared" si="82"/>
        <v>0</v>
      </c>
      <c r="X346" s="77"/>
      <c r="Y346" s="77"/>
    </row>
    <row r="347" spans="1:25" ht="15" customHeight="1">
      <c r="A347" s="51" t="s">
        <v>81</v>
      </c>
      <c r="B347" s="36" t="s">
        <v>31</v>
      </c>
      <c r="C347" s="37" t="s">
        <v>319</v>
      </c>
      <c r="D347" s="30"/>
      <c r="E347" s="57"/>
      <c r="F347" s="20"/>
      <c r="G347" s="25">
        <v>0</v>
      </c>
      <c r="H347" s="28">
        <f t="shared" si="83"/>
        <v>0</v>
      </c>
      <c r="I347" s="25">
        <v>0</v>
      </c>
      <c r="J347" s="35"/>
      <c r="K347" s="75">
        <v>0</v>
      </c>
      <c r="L347" s="35"/>
      <c r="M347" s="34">
        <v>0</v>
      </c>
      <c r="N347" s="128">
        <f t="shared" si="77"/>
        <v>0</v>
      </c>
      <c r="O347" s="25">
        <v>0.2</v>
      </c>
      <c r="P347" s="35">
        <f>+O347*F346</f>
        <v>480320</v>
      </c>
      <c r="Q347" s="34"/>
      <c r="R347" s="128">
        <f t="shared" si="78"/>
        <v>0</v>
      </c>
      <c r="S347" s="85">
        <v>0.2</v>
      </c>
      <c r="T347" s="77">
        <f t="shared" si="79"/>
        <v>0.2</v>
      </c>
      <c r="U347" s="73">
        <f t="shared" si="80"/>
        <v>480320</v>
      </c>
      <c r="V347" s="106">
        <f t="shared" si="81"/>
        <v>-480320</v>
      </c>
      <c r="W347" s="97">
        <f t="shared" si="82"/>
        <v>0</v>
      </c>
      <c r="X347" s="77"/>
      <c r="Y347" s="77"/>
    </row>
    <row r="348" spans="1:25" ht="15" customHeight="1">
      <c r="A348" s="51" t="s">
        <v>81</v>
      </c>
      <c r="B348" s="36" t="s">
        <v>33</v>
      </c>
      <c r="C348" s="37" t="s">
        <v>320</v>
      </c>
      <c r="D348" s="30"/>
      <c r="E348" s="57">
        <v>0.1</v>
      </c>
      <c r="F348" s="26">
        <f>+E348*$D$318</f>
        <v>4803200</v>
      </c>
      <c r="G348" s="25">
        <v>0</v>
      </c>
      <c r="H348" s="28">
        <f t="shared" si="83"/>
        <v>0</v>
      </c>
      <c r="I348" s="25">
        <v>0</v>
      </c>
      <c r="J348" s="35">
        <f t="shared" ref="J348:J351" si="85">+I348*$F348</f>
        <v>0</v>
      </c>
      <c r="K348" s="75">
        <v>0</v>
      </c>
      <c r="L348" s="35">
        <f t="shared" ref="L348:L351" si="86">+K348*$F348</f>
        <v>0</v>
      </c>
      <c r="M348" s="34">
        <v>0</v>
      </c>
      <c r="N348" s="128">
        <f t="shared" si="77"/>
        <v>0</v>
      </c>
      <c r="O348" s="25">
        <v>0.8</v>
      </c>
      <c r="P348" s="35">
        <f t="shared" si="84"/>
        <v>3842560</v>
      </c>
      <c r="Q348" s="34"/>
      <c r="R348" s="128">
        <f t="shared" si="78"/>
        <v>0</v>
      </c>
      <c r="S348" s="85">
        <v>0.8</v>
      </c>
      <c r="T348" s="77">
        <f t="shared" si="79"/>
        <v>0.8</v>
      </c>
      <c r="U348" s="73">
        <f t="shared" si="80"/>
        <v>3842560</v>
      </c>
      <c r="V348" s="106">
        <f t="shared" si="81"/>
        <v>960640</v>
      </c>
      <c r="W348" s="97">
        <f t="shared" si="82"/>
        <v>0</v>
      </c>
      <c r="X348" s="77"/>
      <c r="Y348" s="77"/>
    </row>
    <row r="349" spans="1:25" ht="15" customHeight="1">
      <c r="A349" s="51" t="s">
        <v>81</v>
      </c>
      <c r="B349" s="36" t="s">
        <v>35</v>
      </c>
      <c r="C349" s="37" t="s">
        <v>321</v>
      </c>
      <c r="D349" s="30"/>
      <c r="E349" s="57"/>
      <c r="F349" s="20"/>
      <c r="G349" s="25">
        <v>0</v>
      </c>
      <c r="H349" s="28">
        <f t="shared" si="83"/>
        <v>0</v>
      </c>
      <c r="I349" s="25">
        <v>0</v>
      </c>
      <c r="J349" s="35">
        <f t="shared" si="85"/>
        <v>0</v>
      </c>
      <c r="K349" s="75">
        <v>0</v>
      </c>
      <c r="L349" s="35">
        <f t="shared" si="86"/>
        <v>0</v>
      </c>
      <c r="M349" s="34">
        <v>0</v>
      </c>
      <c r="N349" s="128">
        <f t="shared" si="77"/>
        <v>0</v>
      </c>
      <c r="O349" s="25">
        <v>0.2</v>
      </c>
      <c r="P349" s="35">
        <f>+O349*F348</f>
        <v>960640</v>
      </c>
      <c r="Q349" s="34"/>
      <c r="R349" s="128">
        <f t="shared" si="78"/>
        <v>0</v>
      </c>
      <c r="S349" s="85">
        <v>0.2</v>
      </c>
      <c r="T349" s="77">
        <f t="shared" si="79"/>
        <v>0.2</v>
      </c>
      <c r="U349" s="73">
        <f t="shared" si="80"/>
        <v>960640</v>
      </c>
      <c r="V349" s="106">
        <f t="shared" si="81"/>
        <v>-960640</v>
      </c>
      <c r="W349" s="97">
        <f t="shared" si="82"/>
        <v>0</v>
      </c>
      <c r="X349" s="77"/>
      <c r="Y349" s="77"/>
    </row>
    <row r="350" spans="1:25" ht="15" customHeight="1">
      <c r="A350" s="51" t="s">
        <v>81</v>
      </c>
      <c r="B350" s="36" t="s">
        <v>37</v>
      </c>
      <c r="C350" s="37" t="s">
        <v>322</v>
      </c>
      <c r="D350" s="30"/>
      <c r="E350" s="57">
        <v>0.05</v>
      </c>
      <c r="F350" s="26">
        <f>+E350*$D$318</f>
        <v>2401600</v>
      </c>
      <c r="G350" s="25">
        <v>0</v>
      </c>
      <c r="H350" s="28">
        <f t="shared" si="83"/>
        <v>0</v>
      </c>
      <c r="I350" s="25">
        <v>0</v>
      </c>
      <c r="J350" s="35">
        <f t="shared" si="85"/>
        <v>0</v>
      </c>
      <c r="K350" s="75">
        <v>0</v>
      </c>
      <c r="L350" s="35">
        <f t="shared" si="86"/>
        <v>0</v>
      </c>
      <c r="M350" s="34">
        <v>0</v>
      </c>
      <c r="N350" s="128">
        <f t="shared" si="77"/>
        <v>0</v>
      </c>
      <c r="O350" s="25">
        <v>1</v>
      </c>
      <c r="P350" s="35">
        <f t="shared" si="84"/>
        <v>2401600</v>
      </c>
      <c r="Q350" s="34"/>
      <c r="R350" s="128">
        <f t="shared" si="78"/>
        <v>0</v>
      </c>
      <c r="S350" s="85">
        <v>1</v>
      </c>
      <c r="T350" s="77">
        <f t="shared" si="79"/>
        <v>1</v>
      </c>
      <c r="U350" s="73">
        <f t="shared" si="80"/>
        <v>2401600</v>
      </c>
      <c r="V350" s="106">
        <f t="shared" si="81"/>
        <v>0</v>
      </c>
      <c r="W350" s="97">
        <f t="shared" si="82"/>
        <v>0</v>
      </c>
      <c r="X350" s="77"/>
      <c r="Y350" s="77"/>
    </row>
    <row r="351" spans="1:25" ht="15" customHeight="1">
      <c r="A351" s="51" t="s">
        <v>81</v>
      </c>
      <c r="B351" s="36" t="s">
        <v>39</v>
      </c>
      <c r="C351" s="37" t="s">
        <v>323</v>
      </c>
      <c r="D351" s="30"/>
      <c r="E351" s="57">
        <v>0.05</v>
      </c>
      <c r="F351" s="26">
        <f>+E351*$D$318</f>
        <v>2401600</v>
      </c>
      <c r="G351" s="25">
        <v>0</v>
      </c>
      <c r="H351" s="28">
        <f t="shared" si="83"/>
        <v>0</v>
      </c>
      <c r="I351" s="25">
        <v>0</v>
      </c>
      <c r="J351" s="35">
        <f t="shared" si="85"/>
        <v>0</v>
      </c>
      <c r="K351" s="75">
        <v>0</v>
      </c>
      <c r="L351" s="35">
        <f t="shared" si="86"/>
        <v>0</v>
      </c>
      <c r="M351" s="34">
        <v>0</v>
      </c>
      <c r="N351" s="128">
        <f t="shared" si="77"/>
        <v>0</v>
      </c>
      <c r="O351" s="25">
        <v>1</v>
      </c>
      <c r="P351" s="35">
        <f t="shared" si="84"/>
        <v>2401600</v>
      </c>
      <c r="Q351" s="34"/>
      <c r="R351" s="128">
        <f t="shared" si="78"/>
        <v>0</v>
      </c>
      <c r="S351" s="85">
        <v>1</v>
      </c>
      <c r="T351" s="77">
        <f t="shared" si="79"/>
        <v>1</v>
      </c>
      <c r="U351" s="73">
        <f t="shared" si="80"/>
        <v>2401600</v>
      </c>
      <c r="V351" s="106">
        <f t="shared" si="81"/>
        <v>0</v>
      </c>
      <c r="W351" s="97">
        <f t="shared" si="82"/>
        <v>0</v>
      </c>
      <c r="X351" s="77"/>
      <c r="Y351" s="77"/>
    </row>
    <row r="352" spans="1:25" ht="15" customHeight="1">
      <c r="B352" s="36"/>
      <c r="C352" s="37"/>
      <c r="D352" s="30"/>
      <c r="E352" s="38"/>
      <c r="F352" s="26"/>
      <c r="G352" s="25">
        <v>0</v>
      </c>
      <c r="H352" s="28">
        <f t="shared" si="83"/>
        <v>0</v>
      </c>
      <c r="I352" s="25">
        <v>0</v>
      </c>
      <c r="J352" s="35"/>
      <c r="K352" s="75">
        <v>0</v>
      </c>
      <c r="L352" s="35"/>
      <c r="M352" s="34">
        <v>0</v>
      </c>
      <c r="N352" s="128">
        <f t="shared" si="77"/>
        <v>0</v>
      </c>
      <c r="O352" s="25"/>
      <c r="P352" s="35"/>
      <c r="Q352" s="34"/>
      <c r="R352" s="128">
        <f t="shared" si="78"/>
        <v>0</v>
      </c>
      <c r="S352" s="85"/>
      <c r="T352" s="77">
        <f t="shared" si="79"/>
        <v>0</v>
      </c>
      <c r="V352" s="106">
        <f t="shared" si="81"/>
        <v>0</v>
      </c>
      <c r="W352" s="97">
        <f t="shared" si="82"/>
        <v>0</v>
      </c>
      <c r="X352" s="77"/>
      <c r="Y352" s="77"/>
    </row>
    <row r="353" spans="1:27" ht="21.95" customHeight="1">
      <c r="B353" s="112" t="s">
        <v>324</v>
      </c>
      <c r="C353" s="21" t="s">
        <v>325</v>
      </c>
      <c r="D353" s="22"/>
      <c r="E353" s="22"/>
      <c r="F353" s="23"/>
      <c r="G353" s="115"/>
      <c r="H353" s="113"/>
      <c r="I353" s="23"/>
      <c r="J353" s="23"/>
      <c r="K353" s="114"/>
      <c r="L353" s="23"/>
      <c r="M353" s="122"/>
      <c r="N353" s="129"/>
      <c r="O353" s="23"/>
      <c r="P353" s="23"/>
      <c r="Q353" s="122"/>
      <c r="R353" s="129"/>
      <c r="S353" s="86"/>
      <c r="T353" s="77">
        <f t="shared" si="79"/>
        <v>0</v>
      </c>
      <c r="V353" s="106">
        <f t="shared" si="81"/>
        <v>0</v>
      </c>
      <c r="W353" s="97">
        <f t="shared" si="82"/>
        <v>0</v>
      </c>
      <c r="X353" s="77"/>
      <c r="Y353" s="77"/>
    </row>
    <row r="354" spans="1:27" ht="15" customHeight="1">
      <c r="A354" s="24" t="s">
        <v>326</v>
      </c>
      <c r="B354" s="36">
        <v>1</v>
      </c>
      <c r="C354" s="37" t="s">
        <v>327</v>
      </c>
      <c r="D354" s="30"/>
      <c r="E354" s="30"/>
      <c r="F354" s="26"/>
      <c r="G354" s="27"/>
      <c r="H354" s="30"/>
      <c r="I354" s="30"/>
      <c r="J354" s="30"/>
      <c r="K354" s="36"/>
      <c r="L354" s="30"/>
      <c r="M354" s="38"/>
      <c r="N354" s="130"/>
      <c r="O354" s="30"/>
      <c r="P354" s="30"/>
      <c r="Q354" s="38"/>
      <c r="R354" s="130"/>
      <c r="S354" s="87"/>
      <c r="T354" s="77">
        <f t="shared" si="79"/>
        <v>0</v>
      </c>
      <c r="V354" s="106">
        <f t="shared" si="81"/>
        <v>0</v>
      </c>
      <c r="W354" s="97">
        <f t="shared" si="82"/>
        <v>0</v>
      </c>
      <c r="X354" s="77"/>
      <c r="Y354" s="77"/>
    </row>
    <row r="355" spans="1:27">
      <c r="B355" s="36"/>
      <c r="C355" s="37"/>
      <c r="D355" s="58">
        <f>SUM(D5:D354)</f>
        <v>960640000</v>
      </c>
      <c r="E355" s="30"/>
      <c r="F355" s="58">
        <f>SUM(F5:F354)</f>
        <v>960640000</v>
      </c>
      <c r="G355" s="30"/>
      <c r="H355" s="59">
        <f>SUM(H5:H354)</f>
        <v>240160000.47840011</v>
      </c>
      <c r="I355" s="58"/>
      <c r="J355" s="59">
        <f>SUM(J5:J354)</f>
        <v>240159999.52159935</v>
      </c>
      <c r="K355" s="58"/>
      <c r="L355" s="59">
        <f>SUM(L5:L354)</f>
        <v>240160000.29527283</v>
      </c>
      <c r="M355" s="125">
        <v>0</v>
      </c>
      <c r="N355" s="59">
        <f>SUM(N5:N354)</f>
        <v>184164512.72727281</v>
      </c>
      <c r="O355" s="58"/>
      <c r="P355" s="59">
        <f>SUM(P5:P354)</f>
        <v>239900626.90472788</v>
      </c>
      <c r="Q355" s="125"/>
      <c r="R355" s="59">
        <f>SUM(R5:R354)</f>
        <v>11604531.200000001</v>
      </c>
      <c r="S355" s="93"/>
      <c r="T355" s="77">
        <f t="shared" si="79"/>
        <v>0</v>
      </c>
      <c r="U355" s="106">
        <f>E355-T355</f>
        <v>0</v>
      </c>
      <c r="V355" s="106">
        <f t="shared" si="81"/>
        <v>960640000</v>
      </c>
      <c r="W355" s="97">
        <f t="shared" si="82"/>
        <v>0</v>
      </c>
      <c r="X355" s="77"/>
    </row>
    <row r="356" spans="1:27">
      <c r="B356" s="36"/>
      <c r="C356" s="48"/>
      <c r="D356" s="44"/>
      <c r="E356" s="44"/>
      <c r="F356" s="26"/>
      <c r="G356" s="30"/>
      <c r="H356" s="30"/>
      <c r="I356" s="30"/>
      <c r="J356" s="30"/>
      <c r="K356" s="30">
        <v>0</v>
      </c>
      <c r="L356" s="30"/>
      <c r="M356" s="38">
        <v>0</v>
      </c>
      <c r="N356" s="130"/>
      <c r="O356" s="30"/>
      <c r="P356" s="30"/>
      <c r="Q356" s="38"/>
      <c r="R356" s="130"/>
      <c r="S356" s="87"/>
      <c r="T356" s="77">
        <f t="shared" si="79"/>
        <v>0</v>
      </c>
      <c r="V356" s="106">
        <f t="shared" si="81"/>
        <v>0</v>
      </c>
      <c r="W356" s="97">
        <f t="shared" si="82"/>
        <v>0</v>
      </c>
      <c r="X356" s="77"/>
    </row>
    <row r="357" spans="1:27" s="64" customFormat="1" ht="15" customHeight="1" thickBot="1">
      <c r="A357" s="51"/>
      <c r="B357" s="179"/>
      <c r="C357" s="179"/>
      <c r="D357" s="179"/>
      <c r="E357" s="179"/>
      <c r="F357" s="179"/>
      <c r="G357" s="179"/>
      <c r="H357" s="179"/>
      <c r="I357" s="179"/>
      <c r="J357" s="179"/>
      <c r="K357" s="60"/>
      <c r="L357" s="79"/>
      <c r="M357" s="126">
        <v>0</v>
      </c>
      <c r="N357" s="134"/>
      <c r="O357" s="51"/>
      <c r="P357" s="78"/>
      <c r="Q357" s="126"/>
      <c r="R357" s="134"/>
      <c r="S357" s="94"/>
      <c r="T357" s="77"/>
      <c r="U357" s="73"/>
      <c r="V357" s="106">
        <f t="shared" si="81"/>
        <v>0</v>
      </c>
      <c r="W357" s="97">
        <f t="shared" si="82"/>
        <v>0</v>
      </c>
      <c r="X357" s="77"/>
    </row>
    <row r="358" spans="1:27" ht="20.25" customHeight="1">
      <c r="B358" s="136" t="s">
        <v>349</v>
      </c>
      <c r="C358" s="137" t="s">
        <v>350</v>
      </c>
      <c r="D358" s="138"/>
      <c r="E358" s="138"/>
      <c r="F358" s="139" t="s">
        <v>2</v>
      </c>
      <c r="I358" s="107"/>
      <c r="J358" s="107"/>
      <c r="K358" s="107"/>
      <c r="L358" s="107"/>
      <c r="M358" s="107"/>
      <c r="N358" s="107"/>
      <c r="O358" s="107"/>
      <c r="P358" s="107"/>
      <c r="Q358" s="107"/>
      <c r="R358" s="107"/>
      <c r="S358" s="141"/>
      <c r="T358" s="142"/>
      <c r="U358" s="141"/>
      <c r="V358" s="141"/>
      <c r="W358" s="141"/>
      <c r="X358" s="142"/>
    </row>
    <row r="359" spans="1:27" ht="17.25" customHeight="1">
      <c r="B359" s="143">
        <v>1</v>
      </c>
      <c r="C359" s="48" t="s">
        <v>351</v>
      </c>
      <c r="D359" s="44"/>
      <c r="E359" s="44"/>
      <c r="F359" s="144">
        <f>H355</f>
        <v>240160000.47840011</v>
      </c>
      <c r="H359" s="63"/>
      <c r="I359" s="107"/>
      <c r="J359" s="140"/>
      <c r="M359" s="141"/>
      <c r="N359" s="142"/>
      <c r="O359" s="141"/>
      <c r="P359" s="141"/>
      <c r="Q359" s="141"/>
      <c r="R359" s="142"/>
      <c r="S359" s="141"/>
      <c r="T359" s="142"/>
      <c r="U359" s="141"/>
      <c r="V359" s="141"/>
      <c r="W359" s="141"/>
      <c r="X359" s="142"/>
    </row>
    <row r="360" spans="1:27" ht="17.25" customHeight="1">
      <c r="B360" s="143">
        <f>B359+1</f>
        <v>2</v>
      </c>
      <c r="C360" s="48" t="s">
        <v>352</v>
      </c>
      <c r="D360" s="44"/>
      <c r="E360" s="44"/>
      <c r="F360" s="144">
        <f>J355</f>
        <v>240159999.52159935</v>
      </c>
      <c r="H360" s="63"/>
      <c r="I360" s="107"/>
      <c r="J360" s="140"/>
      <c r="M360" s="141"/>
      <c r="N360" s="142"/>
      <c r="O360" s="141"/>
      <c r="P360" s="141"/>
      <c r="Q360" s="141"/>
      <c r="R360" s="142"/>
      <c r="S360" s="141"/>
      <c r="T360" s="142"/>
      <c r="U360" s="141"/>
      <c r="V360" s="141"/>
      <c r="W360" s="141"/>
      <c r="X360" s="142"/>
    </row>
    <row r="361" spans="1:27" ht="17.25" customHeight="1">
      <c r="B361" s="143">
        <f t="shared" ref="B361:B362" si="87">B360+1</f>
        <v>3</v>
      </c>
      <c r="C361" s="48" t="s">
        <v>353</v>
      </c>
      <c r="D361" s="44"/>
      <c r="E361" s="44"/>
      <c r="F361" s="144">
        <f>N355</f>
        <v>184164512.72727281</v>
      </c>
      <c r="H361" s="163"/>
      <c r="I361" s="107"/>
      <c r="J361" s="140"/>
      <c r="M361" s="141"/>
      <c r="N361" s="142"/>
      <c r="O361" s="141"/>
      <c r="P361" s="141"/>
      <c r="Q361" s="141"/>
      <c r="R361" s="142"/>
      <c r="S361" s="141"/>
      <c r="T361" s="142"/>
      <c r="U361" s="141"/>
      <c r="V361" s="141"/>
      <c r="W361" s="141"/>
      <c r="X361" s="142"/>
    </row>
    <row r="362" spans="1:27" ht="17.25" customHeight="1">
      <c r="B362" s="143">
        <f t="shared" si="87"/>
        <v>4</v>
      </c>
      <c r="C362" s="48" t="s">
        <v>354</v>
      </c>
      <c r="D362" s="44"/>
      <c r="E362" s="44"/>
      <c r="F362" s="144">
        <f>R355</f>
        <v>11604531.200000001</v>
      </c>
      <c r="H362" s="145"/>
      <c r="I362" s="107"/>
      <c r="J362" s="140"/>
      <c r="M362" s="141"/>
      <c r="N362" s="142"/>
      <c r="O362" s="141"/>
      <c r="P362" s="141"/>
      <c r="Q362" s="141"/>
      <c r="R362" s="142"/>
      <c r="S362" s="141"/>
      <c r="T362" s="142"/>
      <c r="U362" s="141"/>
      <c r="V362" s="141"/>
      <c r="W362" s="141"/>
      <c r="X362" s="142"/>
    </row>
    <row r="363" spans="1:27" ht="17.25" customHeight="1">
      <c r="B363" s="146"/>
      <c r="C363" s="147" t="s">
        <v>355</v>
      </c>
      <c r="D363" s="56"/>
      <c r="E363" s="56"/>
      <c r="F363" s="148">
        <f>SUM(F359:F362)</f>
        <v>676089043.92727232</v>
      </c>
      <c r="H363" s="149"/>
      <c r="I363" s="107"/>
      <c r="J363" s="140"/>
      <c r="M363" s="141"/>
      <c r="N363" s="142"/>
      <c r="O363" s="141"/>
      <c r="P363" s="141"/>
      <c r="Q363" s="141"/>
      <c r="R363" s="142"/>
      <c r="S363" s="141"/>
      <c r="T363" s="142"/>
      <c r="U363" s="141"/>
      <c r="V363" s="141"/>
      <c r="W363" s="141"/>
      <c r="X363" s="142"/>
    </row>
    <row r="364" spans="1:27" ht="24.75" customHeight="1" thickBot="1">
      <c r="B364" s="153"/>
      <c r="C364" s="154" t="s">
        <v>364</v>
      </c>
      <c r="D364" s="155"/>
      <c r="E364" s="155"/>
      <c r="F364" s="156">
        <f>F363/F355</f>
        <v>0.70379022727272689</v>
      </c>
      <c r="I364" s="11"/>
      <c r="J364" s="150"/>
      <c r="M364" s="151"/>
      <c r="N364" s="152"/>
      <c r="O364" s="151"/>
      <c r="P364" s="151"/>
      <c r="Q364" s="151"/>
      <c r="R364" s="152"/>
      <c r="S364" s="151"/>
      <c r="T364" s="152"/>
      <c r="U364" s="151"/>
      <c r="V364" s="151"/>
      <c r="W364" s="151"/>
      <c r="X364" s="152"/>
    </row>
    <row r="365" spans="1:27" s="64" customFormat="1" ht="21" hidden="1" customHeight="1">
      <c r="A365" s="51"/>
      <c r="B365" s="61" t="s">
        <v>343</v>
      </c>
      <c r="C365" s="62"/>
      <c r="D365" s="5"/>
      <c r="E365" s="63"/>
      <c r="F365" s="5"/>
      <c r="G365" s="63"/>
      <c r="H365" s="5"/>
      <c r="I365" s="63"/>
      <c r="J365" s="5"/>
      <c r="K365" s="63"/>
      <c r="L365" s="5"/>
      <c r="M365" s="11"/>
      <c r="N365" s="135"/>
      <c r="O365" s="63"/>
      <c r="P365" s="5"/>
      <c r="Q365" s="11"/>
      <c r="R365" s="135"/>
      <c r="S365" s="11"/>
      <c r="T365" s="71"/>
      <c r="U365" s="103"/>
      <c r="V365" s="106">
        <f>F365-U365</f>
        <v>0</v>
      </c>
      <c r="W365" s="157"/>
      <c r="X365" s="63"/>
      <c r="Y365" s="5"/>
      <c r="Z365" s="63"/>
      <c r="AA365" s="63"/>
    </row>
    <row r="366" spans="1:27" s="64" customFormat="1" ht="15" hidden="1" customHeight="1">
      <c r="A366" s="51"/>
      <c r="B366" s="179" t="s">
        <v>344</v>
      </c>
      <c r="C366" s="179"/>
      <c r="D366" s="179"/>
      <c r="E366" s="179"/>
      <c r="F366" s="179"/>
      <c r="G366" s="179"/>
      <c r="H366" s="179"/>
      <c r="I366" s="179"/>
      <c r="J366" s="179"/>
      <c r="K366" s="179"/>
      <c r="L366" s="179"/>
      <c r="M366" s="179"/>
      <c r="N366" s="179"/>
      <c r="O366" s="179"/>
      <c r="P366" s="179"/>
      <c r="Q366" s="76"/>
      <c r="R366" s="76"/>
      <c r="S366" s="95"/>
      <c r="T366" s="72"/>
      <c r="U366" s="104"/>
      <c r="V366" s="106">
        <f>F366-U366</f>
        <v>0</v>
      </c>
      <c r="W366" s="157"/>
      <c r="X366" s="61"/>
      <c r="Y366" s="61"/>
      <c r="Z366" s="61"/>
      <c r="AA366" s="61"/>
    </row>
    <row r="367" spans="1:27" s="64" customFormat="1" ht="15" hidden="1" customHeight="1">
      <c r="A367" s="51"/>
      <c r="B367" s="179" t="s">
        <v>345</v>
      </c>
      <c r="C367" s="179"/>
      <c r="D367" s="179"/>
      <c r="E367" s="179"/>
      <c r="F367" s="179"/>
      <c r="G367" s="179"/>
      <c r="H367" s="179"/>
      <c r="I367" s="179"/>
      <c r="J367" s="179"/>
      <c r="K367" s="179"/>
      <c r="L367" s="179"/>
      <c r="M367" s="179"/>
      <c r="N367" s="179"/>
      <c r="O367" s="179"/>
      <c r="P367" s="179"/>
      <c r="Q367" s="76"/>
      <c r="R367" s="76"/>
      <c r="S367" s="95"/>
      <c r="T367" s="43"/>
      <c r="U367" s="103"/>
      <c r="V367" s="106">
        <f>F367-U367</f>
        <v>0</v>
      </c>
      <c r="W367" s="157"/>
      <c r="X367" s="61"/>
      <c r="Y367" s="61"/>
      <c r="Z367" s="61"/>
      <c r="AA367" s="61"/>
    </row>
    <row r="368" spans="1:27" s="64" customFormat="1" ht="15" hidden="1" customHeight="1">
      <c r="A368" s="51"/>
      <c r="B368" s="179" t="s">
        <v>346</v>
      </c>
      <c r="C368" s="179"/>
      <c r="D368" s="179"/>
      <c r="E368" s="179"/>
      <c r="F368" s="179"/>
      <c r="G368" s="179"/>
      <c r="H368" s="179"/>
      <c r="I368" s="179"/>
      <c r="J368" s="179"/>
      <c r="K368" s="179"/>
      <c r="L368" s="179"/>
      <c r="M368" s="179"/>
      <c r="N368" s="179"/>
      <c r="O368" s="179"/>
      <c r="P368" s="179"/>
      <c r="Q368" s="76"/>
      <c r="R368" s="76"/>
      <c r="S368" s="95"/>
      <c r="T368" s="43"/>
      <c r="U368" s="103"/>
      <c r="V368" s="106">
        <f>F368-U368</f>
        <v>0</v>
      </c>
      <c r="W368" s="157"/>
      <c r="X368" s="61"/>
      <c r="Y368" s="61"/>
      <c r="Z368" s="61"/>
      <c r="AA368" s="61"/>
    </row>
    <row r="369" spans="1:23" hidden="1">
      <c r="A369" s="51"/>
      <c r="B369" s="179" t="s">
        <v>347</v>
      </c>
      <c r="C369" s="179"/>
      <c r="D369" s="179"/>
      <c r="E369" s="179"/>
      <c r="F369" s="179"/>
      <c r="G369" s="179"/>
      <c r="H369" s="179"/>
      <c r="I369" s="179"/>
      <c r="J369" s="179"/>
      <c r="K369" s="179"/>
      <c r="L369" s="179"/>
      <c r="M369" s="179"/>
      <c r="N369" s="179"/>
      <c r="O369" s="179"/>
      <c r="P369" s="179"/>
      <c r="Q369" s="76"/>
      <c r="R369" s="76"/>
      <c r="S369" s="95"/>
      <c r="T369" s="43"/>
      <c r="U369" s="104"/>
      <c r="V369" s="106">
        <f>F369-U369</f>
        <v>0</v>
      </c>
      <c r="W369" s="157"/>
    </row>
    <row r="370" spans="1:23" s="64" customFormat="1" ht="15" customHeight="1">
      <c r="A370" s="51"/>
      <c r="B370" s="61"/>
      <c r="C370" s="61"/>
      <c r="D370" s="61"/>
      <c r="E370" s="61"/>
      <c r="F370" s="61"/>
      <c r="G370" s="61"/>
      <c r="H370" s="61"/>
      <c r="I370" s="61"/>
      <c r="J370" s="61"/>
      <c r="K370" s="60"/>
      <c r="L370" s="43"/>
      <c r="M370" s="126"/>
      <c r="N370" s="134"/>
      <c r="O370" s="51"/>
      <c r="P370" s="61"/>
      <c r="Q370" s="126"/>
      <c r="R370" s="134"/>
      <c r="S370" s="96"/>
      <c r="U370" s="105"/>
      <c r="W370" s="160"/>
    </row>
    <row r="371" spans="1:23" s="64" customFormat="1" ht="15" customHeight="1">
      <c r="A371" s="51"/>
      <c r="B371" s="179"/>
      <c r="C371" s="179"/>
      <c r="D371" s="179"/>
      <c r="E371" s="179"/>
      <c r="F371" s="179"/>
      <c r="G371" s="179"/>
      <c r="H371" s="179"/>
      <c r="I371" s="179"/>
      <c r="J371" s="179"/>
      <c r="K371" s="60"/>
      <c r="L371" s="43"/>
      <c r="M371" s="126"/>
      <c r="N371" s="134"/>
      <c r="O371" s="51"/>
      <c r="P371" s="61"/>
      <c r="Q371" s="126"/>
      <c r="R371" s="134"/>
      <c r="S371" s="96"/>
      <c r="U371" s="105"/>
      <c r="W371" s="160"/>
    </row>
    <row r="372" spans="1:23">
      <c r="A372" s="51"/>
      <c r="B372" s="179"/>
      <c r="C372" s="179"/>
      <c r="D372" s="179"/>
      <c r="E372" s="179"/>
      <c r="F372" s="179"/>
      <c r="G372" s="179"/>
      <c r="H372" s="179"/>
      <c r="I372" s="179"/>
      <c r="J372" s="179"/>
      <c r="K372" s="60"/>
      <c r="L372" s="43"/>
      <c r="M372" s="126"/>
      <c r="N372" s="134"/>
      <c r="O372" s="51"/>
      <c r="Q372" s="126"/>
      <c r="R372" s="134"/>
    </row>
    <row r="373" spans="1:23">
      <c r="C373" s="120"/>
    </row>
    <row r="374" spans="1:23">
      <c r="C374" s="120"/>
    </row>
    <row r="375" spans="1:23">
      <c r="C375" s="120"/>
    </row>
  </sheetData>
  <autoFilter ref="A2:P356"/>
  <mergeCells count="14">
    <mergeCell ref="Q2:R2"/>
    <mergeCell ref="B1:R1"/>
    <mergeCell ref="G2:H2"/>
    <mergeCell ref="I2:J2"/>
    <mergeCell ref="K2:L2"/>
    <mergeCell ref="O2:P2"/>
    <mergeCell ref="M2:N2"/>
    <mergeCell ref="B372:J372"/>
    <mergeCell ref="B357:J357"/>
    <mergeCell ref="B371:J371"/>
    <mergeCell ref="B366:P366"/>
    <mergeCell ref="B367:P367"/>
    <mergeCell ref="B368:P368"/>
    <mergeCell ref="B369:P369"/>
  </mergeCells>
  <printOptions horizontalCentered="1"/>
  <pageMargins left="0.11811023622047245" right="0.11811023622047245" top="0.39370078740157483" bottom="0.11811023622047245" header="0.23622047244094491" footer="0.19685039370078741"/>
  <pageSetup paperSize="8" scale="88" fitToHeight="7" orientation="landscape" horizontalDpi="360" verticalDpi="360" r:id="rId1"/>
  <headerFooter>
    <oddFooter>&amp;RPage &amp;P of &amp;N</oddFooter>
  </headerFooter>
  <rowBreaks count="1" manualBreakCount="1">
    <brk id="365" min="1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Civil</vt:lpstr>
      <vt:lpstr>MEI</vt:lpstr>
      <vt:lpstr>Jajmau</vt:lpstr>
      <vt:lpstr>Civil!Print_Area</vt:lpstr>
      <vt:lpstr>Jajmau!Print_Area</vt:lpstr>
      <vt:lpstr>MEI!Print_Area</vt:lpstr>
      <vt:lpstr>Civil!Print_Titles</vt:lpstr>
      <vt:lpstr>Jajmau!Print_Titles</vt:lpstr>
      <vt:lpstr>MEI!Print_Titles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KRMPL-PLANNING</dc:creator>
  <cp:lastModifiedBy>DELL</cp:lastModifiedBy>
  <cp:lastPrinted>2023-02-27T10:51:12Z</cp:lastPrinted>
  <dcterms:created xsi:type="dcterms:W3CDTF">2022-03-05T08:34:00Z</dcterms:created>
  <dcterms:modified xsi:type="dcterms:W3CDTF">2023-03-14T11:43:16Z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E93FECD97D9F4F70A36C2F3F030B3BE7</vt:lpwstr>
  </property>
  <property fmtid="{D5CDD505-2E9C-101B-9397-08002B2CF9AE}" pid="3" name="KSOProductBuildVer">
    <vt:lpwstr>1033-11.2.0.11380</vt:lpwstr>
  </property>
</Properties>
</file>