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Pankha 8th Mile Stone" sheetId="8" r:id="rId1"/>
  </sheets>
  <definedNames>
    <definedName name="_xlnm.Print_Area" localSheetId="0">'Pankha 8th Mile Stone'!$A$1:$AB$563</definedName>
    <definedName name="_xlnm.Print_Titles" localSheetId="0">'Pankha 8th Mile Stone'!$1:$3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8" i="8"/>
  <c r="AB6"/>
  <c r="AB7"/>
  <c r="AB8"/>
  <c r="AB9"/>
  <c r="AB10"/>
  <c r="AB11"/>
  <c r="AB12"/>
  <c r="AB13"/>
  <c r="AB14"/>
  <c r="AB15"/>
  <c r="AB16"/>
  <c r="AB17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100"/>
  <c r="AB101"/>
  <c r="AB102"/>
  <c r="AB103"/>
  <c r="AB104"/>
  <c r="AB105"/>
  <c r="AB106"/>
  <c r="AB107"/>
  <c r="AB108"/>
  <c r="AB109"/>
  <c r="AB110"/>
  <c r="AB111"/>
  <c r="AB112"/>
  <c r="AB113"/>
  <c r="AB114"/>
  <c r="AB115"/>
  <c r="AB116"/>
  <c r="AB117"/>
  <c r="AB118"/>
  <c r="AB119"/>
  <c r="AB120"/>
  <c r="AB121"/>
  <c r="AB122"/>
  <c r="AB123"/>
  <c r="AB124"/>
  <c r="AB125"/>
  <c r="AB126"/>
  <c r="AB127"/>
  <c r="AB128"/>
  <c r="AB129"/>
  <c r="AB130"/>
  <c r="AB131"/>
  <c r="AB132"/>
  <c r="AB133"/>
  <c r="AB134"/>
  <c r="AB135"/>
  <c r="AB136"/>
  <c r="AB137"/>
  <c r="AB138"/>
  <c r="AB139"/>
  <c r="AB140"/>
  <c r="AB141"/>
  <c r="AB142"/>
  <c r="AB143"/>
  <c r="AB144"/>
  <c r="AB145"/>
  <c r="AB146"/>
  <c r="AB147"/>
  <c r="AB148"/>
  <c r="AB149"/>
  <c r="AB151"/>
  <c r="AB152"/>
  <c r="AB153"/>
  <c r="AB154"/>
  <c r="AB155"/>
  <c r="AB156"/>
  <c r="AB157"/>
  <c r="AB158"/>
  <c r="AB159"/>
  <c r="AB160"/>
  <c r="AB161"/>
  <c r="AB162"/>
  <c r="AB163"/>
  <c r="AB164"/>
  <c r="AB165"/>
  <c r="AB166"/>
  <c r="AB167"/>
  <c r="AB168"/>
  <c r="AB169"/>
  <c r="AB170"/>
  <c r="AB171"/>
  <c r="AB172"/>
  <c r="AB173"/>
  <c r="AB174"/>
  <c r="AB175"/>
  <c r="AB176"/>
  <c r="AB177"/>
  <c r="AB178"/>
  <c r="AB179"/>
  <c r="AB180"/>
  <c r="AB181"/>
  <c r="AB182"/>
  <c r="AB183"/>
  <c r="AB184"/>
  <c r="AB185"/>
  <c r="AB186"/>
  <c r="AB187"/>
  <c r="AB188"/>
  <c r="AB189"/>
  <c r="AB190"/>
  <c r="AB191"/>
  <c r="AB192"/>
  <c r="AB193"/>
  <c r="AB194"/>
  <c r="AB195"/>
  <c r="AB196"/>
  <c r="AB197"/>
  <c r="AB198"/>
  <c r="AB199"/>
  <c r="AB200"/>
  <c r="AB201"/>
  <c r="AB202"/>
  <c r="AB203"/>
  <c r="AB204"/>
  <c r="AB205"/>
  <c r="AB206"/>
  <c r="AB207"/>
  <c r="AB208"/>
  <c r="AB209"/>
  <c r="AB210"/>
  <c r="AB211"/>
  <c r="AB212"/>
  <c r="AB213"/>
  <c r="AB214"/>
  <c r="AB215"/>
  <c r="AB216"/>
  <c r="AB217"/>
  <c r="AB218"/>
  <c r="AB219"/>
  <c r="AB220"/>
  <c r="AB221"/>
  <c r="AB222"/>
  <c r="AB223"/>
  <c r="AB224"/>
  <c r="AB225"/>
  <c r="AB226"/>
  <c r="AB227"/>
  <c r="AB228"/>
  <c r="AB229"/>
  <c r="AB230"/>
  <c r="AB231"/>
  <c r="AB232"/>
  <c r="AB233"/>
  <c r="AB234"/>
  <c r="AB235"/>
  <c r="AB236"/>
  <c r="AB237"/>
  <c r="AB238"/>
  <c r="AB239"/>
  <c r="AB240"/>
  <c r="AB241"/>
  <c r="AB242"/>
  <c r="AB243"/>
  <c r="AB244"/>
  <c r="AB245"/>
  <c r="AB246"/>
  <c r="AB247"/>
  <c r="AB248"/>
  <c r="AB249"/>
  <c r="AB250"/>
  <c r="AB251"/>
  <c r="AB252"/>
  <c r="AB253"/>
  <c r="AB254"/>
  <c r="AB255"/>
  <c r="AB256"/>
  <c r="AB257"/>
  <c r="AB258"/>
  <c r="AB259"/>
  <c r="AB260"/>
  <c r="AB261"/>
  <c r="AB262"/>
  <c r="AB263"/>
  <c r="AB264"/>
  <c r="AB265"/>
  <c r="AB266"/>
  <c r="AB267"/>
  <c r="AB268"/>
  <c r="AB269"/>
  <c r="AB270"/>
  <c r="AB271"/>
  <c r="AB272"/>
  <c r="AB273"/>
  <c r="AB274"/>
  <c r="AB275"/>
  <c r="AB276"/>
  <c r="AB277"/>
  <c r="AB278"/>
  <c r="AB279"/>
  <c r="AB280"/>
  <c r="AB281"/>
  <c r="AB282"/>
  <c r="AB283"/>
  <c r="AB284"/>
  <c r="AB285"/>
  <c r="AB286"/>
  <c r="AB287"/>
  <c r="AB288"/>
  <c r="AB289"/>
  <c r="AB290"/>
  <c r="AB291"/>
  <c r="AB292"/>
  <c r="AB293"/>
  <c r="AB294"/>
  <c r="AB295"/>
  <c r="AB296"/>
  <c r="AB297"/>
  <c r="AB298"/>
  <c r="AB299"/>
  <c r="AB300"/>
  <c r="AB301"/>
  <c r="AB302"/>
  <c r="AB303"/>
  <c r="AB304"/>
  <c r="AB305"/>
  <c r="AB306"/>
  <c r="AB307"/>
  <c r="AB308"/>
  <c r="AB309"/>
  <c r="AB310"/>
  <c r="AB311"/>
  <c r="AB312"/>
  <c r="AB313"/>
  <c r="AB314"/>
  <c r="AB315"/>
  <c r="AB316"/>
  <c r="AB317"/>
  <c r="AB318"/>
  <c r="AB319"/>
  <c r="AB320"/>
  <c r="AB321"/>
  <c r="AB322"/>
  <c r="AB323"/>
  <c r="AB324"/>
  <c r="AB325"/>
  <c r="AB326"/>
  <c r="AB327"/>
  <c r="AB328"/>
  <c r="AB329"/>
  <c r="AB330"/>
  <c r="AB331"/>
  <c r="AB332"/>
  <c r="AB333"/>
  <c r="AB334"/>
  <c r="AB335"/>
  <c r="AB336"/>
  <c r="AB337"/>
  <c r="AB338"/>
  <c r="AB339"/>
  <c r="AB340"/>
  <c r="AB341"/>
  <c r="AB342"/>
  <c r="AB343"/>
  <c r="AB344"/>
  <c r="AB345"/>
  <c r="AB346"/>
  <c r="AB347"/>
  <c r="AB348"/>
  <c r="AB349"/>
  <c r="AB350"/>
  <c r="AB351"/>
  <c r="AB352"/>
  <c r="AB353"/>
  <c r="AB354"/>
  <c r="AB355"/>
  <c r="AB356"/>
  <c r="AB357"/>
  <c r="AB358"/>
  <c r="AB359"/>
  <c r="AB360"/>
  <c r="AB361"/>
  <c r="AB362"/>
  <c r="AB363"/>
  <c r="AB364"/>
  <c r="AB365"/>
  <c r="AB366"/>
  <c r="AB367"/>
  <c r="AB368"/>
  <c r="AB369"/>
  <c r="AB371"/>
  <c r="AB372"/>
  <c r="AB373"/>
  <c r="AB374"/>
  <c r="AB375"/>
  <c r="AB376"/>
  <c r="AB377"/>
  <c r="AB378"/>
  <c r="AB379"/>
  <c r="AB380"/>
  <c r="AB381"/>
  <c r="AB382"/>
  <c r="AB383"/>
  <c r="AB384"/>
  <c r="AB386"/>
  <c r="AB387"/>
  <c r="AB388"/>
  <c r="AB389"/>
  <c r="AB390"/>
  <c r="AB391"/>
  <c r="AB392"/>
  <c r="AB393"/>
  <c r="AB394"/>
  <c r="AB395"/>
  <c r="AB396"/>
  <c r="AB397"/>
  <c r="AB398"/>
  <c r="AB399"/>
  <c r="AB400"/>
  <c r="AB401"/>
  <c r="AB402"/>
  <c r="AB403"/>
  <c r="AB404"/>
  <c r="AB405"/>
  <c r="AB406"/>
  <c r="AB407"/>
  <c r="AB408"/>
  <c r="AB409"/>
  <c r="AB410"/>
  <c r="AB411"/>
  <c r="AB412"/>
  <c r="AB413"/>
  <c r="AB414"/>
  <c r="AB415"/>
  <c r="AB416"/>
  <c r="AB417"/>
  <c r="AB418"/>
  <c r="AB419"/>
  <c r="AB420"/>
  <c r="AB421"/>
  <c r="AB422"/>
  <c r="AB423"/>
  <c r="AB424"/>
  <c r="AB425"/>
  <c r="AB426"/>
  <c r="AB427"/>
  <c r="AB428"/>
  <c r="AB429"/>
  <c r="AB430"/>
  <c r="AB431"/>
  <c r="AB432"/>
  <c r="AB433"/>
  <c r="AB434"/>
  <c r="AB435"/>
  <c r="AB436"/>
  <c r="AB437"/>
  <c r="AB438"/>
  <c r="AB439"/>
  <c r="AB440"/>
  <c r="AB441"/>
  <c r="AB442"/>
  <c r="AB443"/>
  <c r="AB444"/>
  <c r="AB445"/>
  <c r="AB446"/>
  <c r="AB447"/>
  <c r="AB448"/>
  <c r="AB449"/>
  <c r="AB450"/>
  <c r="AB451"/>
  <c r="AB452"/>
  <c r="AB453"/>
  <c r="AB455"/>
  <c r="AB456"/>
  <c r="AB457"/>
  <c r="AB458"/>
  <c r="AB459"/>
  <c r="AB460"/>
  <c r="AB461"/>
  <c r="AB462"/>
  <c r="AB463"/>
  <c r="AB464"/>
  <c r="AB465"/>
  <c r="AB466"/>
  <c r="AB467"/>
  <c r="AB468"/>
  <c r="AB470"/>
  <c r="AB471"/>
  <c r="AB472"/>
  <c r="AB473"/>
  <c r="AB474"/>
  <c r="AB475"/>
  <c r="AB476"/>
  <c r="AB477"/>
  <c r="AB478"/>
  <c r="AB479"/>
  <c r="AB480"/>
  <c r="AB481"/>
  <c r="AB482"/>
  <c r="AB483"/>
  <c r="AB484"/>
  <c r="AB485"/>
  <c r="AB486"/>
  <c r="AB487"/>
  <c r="AB488"/>
  <c r="AB489"/>
  <c r="AB490"/>
  <c r="AB491"/>
  <c r="AB492"/>
  <c r="AB493"/>
  <c r="AB494"/>
  <c r="AB495"/>
  <c r="AB496"/>
  <c r="AB497"/>
  <c r="AB498"/>
  <c r="AB499"/>
  <c r="AB500"/>
  <c r="AB501"/>
  <c r="AB502"/>
  <c r="AB503"/>
  <c r="AB504"/>
  <c r="AB505"/>
  <c r="AB506"/>
  <c r="AB507"/>
  <c r="AB508"/>
  <c r="AB509"/>
  <c r="AB510"/>
  <c r="AB511"/>
  <c r="AB512"/>
  <c r="AB513"/>
  <c r="AB514"/>
  <c r="AB515"/>
  <c r="AB516"/>
  <c r="AB517"/>
  <c r="AB518"/>
  <c r="AB519"/>
  <c r="AB520"/>
  <c r="AB521"/>
  <c r="AB522"/>
  <c r="AB523"/>
  <c r="AB524"/>
  <c r="AB525"/>
  <c r="AB526"/>
  <c r="AB527"/>
  <c r="AB528"/>
  <c r="AB529"/>
  <c r="AB530"/>
  <c r="AB531"/>
  <c r="AB532"/>
  <c r="AB533"/>
  <c r="AB534"/>
  <c r="AB535"/>
  <c r="AB537"/>
  <c r="AB538"/>
  <c r="AB539"/>
  <c r="AB540"/>
  <c r="AB541"/>
  <c r="AB542"/>
  <c r="AB543"/>
  <c r="AB544"/>
  <c r="AB545"/>
  <c r="AB546"/>
  <c r="AB547"/>
  <c r="AB5"/>
  <c r="AA6"/>
  <c r="AA11"/>
  <c r="AA12"/>
  <c r="AA13"/>
  <c r="AA14"/>
  <c r="AA15"/>
  <c r="AA16"/>
  <c r="AA17"/>
  <c r="AA22"/>
  <c r="AA23"/>
  <c r="AA24"/>
  <c r="AA27"/>
  <c r="AA28"/>
  <c r="AA29"/>
  <c r="AA32"/>
  <c r="AA33"/>
  <c r="AA34"/>
  <c r="AA37"/>
  <c r="AA38"/>
  <c r="AA39"/>
  <c r="AA41"/>
  <c r="AA42"/>
  <c r="AA43"/>
  <c r="AA44"/>
  <c r="AA45"/>
  <c r="AA46"/>
  <c r="AA47"/>
  <c r="AA48"/>
  <c r="AA51"/>
  <c r="AA52"/>
  <c r="AA53"/>
  <c r="AA54"/>
  <c r="AA55"/>
  <c r="AA56"/>
  <c r="AA57"/>
  <c r="AA58"/>
  <c r="AA59"/>
  <c r="AA60"/>
  <c r="AA63"/>
  <c r="AA64"/>
  <c r="AA65"/>
  <c r="AA68"/>
  <c r="AA69"/>
  <c r="AA70"/>
  <c r="AA73"/>
  <c r="AA74"/>
  <c r="AA75"/>
  <c r="AA78"/>
  <c r="AA79"/>
  <c r="AA80"/>
  <c r="AA81"/>
  <c r="AA82"/>
  <c r="AA83"/>
  <c r="AA84"/>
  <c r="AA87"/>
  <c r="AA88"/>
  <c r="AA89"/>
  <c r="AA91"/>
  <c r="AA92"/>
  <c r="AA93"/>
  <c r="AA94"/>
  <c r="AA95"/>
  <c r="AA96"/>
  <c r="AA97"/>
  <c r="AA98"/>
  <c r="AA100"/>
  <c r="AA101"/>
  <c r="AA102"/>
  <c r="AA103"/>
  <c r="AA104"/>
  <c r="AA105"/>
  <c r="AA106"/>
  <c r="AA107"/>
  <c r="AA108"/>
  <c r="AA110"/>
  <c r="AA111"/>
  <c r="AA112"/>
  <c r="AA113"/>
  <c r="AA114"/>
  <c r="AA115"/>
  <c r="AA116"/>
  <c r="AA117"/>
  <c r="AA118"/>
  <c r="AA121"/>
  <c r="AA122"/>
  <c r="AA123"/>
  <c r="AA125"/>
  <c r="AA126"/>
  <c r="AA127"/>
  <c r="AA129"/>
  <c r="AA130"/>
  <c r="AA131"/>
  <c r="AA133"/>
  <c r="AA134"/>
  <c r="AA135"/>
  <c r="AA137"/>
  <c r="AA138"/>
  <c r="AA139"/>
  <c r="AA142"/>
  <c r="AA143"/>
  <c r="AA144"/>
  <c r="AA145"/>
  <c r="AA146"/>
  <c r="AA147"/>
  <c r="AA148"/>
  <c r="AA149"/>
  <c r="AA152"/>
  <c r="AA153"/>
  <c r="AA154"/>
  <c r="AA155"/>
  <c r="AA156"/>
  <c r="AA157"/>
  <c r="AA158"/>
  <c r="AA159"/>
  <c r="AA160"/>
  <c r="AA161"/>
  <c r="AA164"/>
  <c r="AA165"/>
  <c r="AA166"/>
  <c r="AA168"/>
  <c r="AA169"/>
  <c r="AA170"/>
  <c r="AA173"/>
  <c r="AA174"/>
  <c r="AA175"/>
  <c r="AA176"/>
  <c r="AA177"/>
  <c r="AA178"/>
  <c r="AA179"/>
  <c r="AA180"/>
  <c r="AA181"/>
  <c r="AA184"/>
  <c r="AA185"/>
  <c r="AA186"/>
  <c r="AA189"/>
  <c r="AA190"/>
  <c r="AA191"/>
  <c r="AA193"/>
  <c r="AA194"/>
  <c r="AA195"/>
  <c r="AA196"/>
  <c r="AA197"/>
  <c r="AA198"/>
  <c r="AA199"/>
  <c r="AA200"/>
  <c r="AA201"/>
  <c r="AA202"/>
  <c r="AA204"/>
  <c r="AA205"/>
  <c r="AA206"/>
  <c r="AA207"/>
  <c r="AA208"/>
  <c r="AA209"/>
  <c r="AA210"/>
  <c r="AA211"/>
  <c r="AA212"/>
  <c r="AA213"/>
  <c r="AA215"/>
  <c r="AA216"/>
  <c r="AA217"/>
  <c r="AA218"/>
  <c r="AA219"/>
  <c r="AA220"/>
  <c r="AA221"/>
  <c r="AA222"/>
  <c r="AA223"/>
  <c r="AA224"/>
  <c r="AA227"/>
  <c r="AA228"/>
  <c r="AA229"/>
  <c r="AA231"/>
  <c r="AA232"/>
  <c r="AA233"/>
  <c r="AA235"/>
  <c r="AA236"/>
  <c r="AA237"/>
  <c r="AA239"/>
  <c r="AA240"/>
  <c r="AA241"/>
  <c r="AA242"/>
  <c r="AA243"/>
  <c r="AA244"/>
  <c r="AA245"/>
  <c r="AA248"/>
  <c r="AA249"/>
  <c r="AA250"/>
  <c r="AA254"/>
  <c r="AA255"/>
  <c r="AA256"/>
  <c r="AA259"/>
  <c r="AA260"/>
  <c r="AA261"/>
  <c r="AA263"/>
  <c r="AA264"/>
  <c r="AA265"/>
  <c r="AA268"/>
  <c r="AA269"/>
  <c r="AA270"/>
  <c r="AA273"/>
  <c r="AA274"/>
  <c r="AA275"/>
  <c r="AA277"/>
  <c r="AA278"/>
  <c r="AA279"/>
  <c r="AA282"/>
  <c r="AA283"/>
  <c r="AA284"/>
  <c r="AA286"/>
  <c r="AA288"/>
  <c r="AA289"/>
  <c r="AA290"/>
  <c r="AA291"/>
  <c r="AA292"/>
  <c r="AA296"/>
  <c r="AA297"/>
  <c r="AA298"/>
  <c r="AA299"/>
  <c r="AA300"/>
  <c r="AA301"/>
  <c r="AA302"/>
  <c r="AA303"/>
  <c r="AA304"/>
  <c r="AA306"/>
  <c r="AA307"/>
  <c r="AA308"/>
  <c r="AA309"/>
  <c r="AA310"/>
  <c r="AA311"/>
  <c r="AA312"/>
  <c r="AA314"/>
  <c r="AA315"/>
  <c r="AA316"/>
  <c r="AA317"/>
  <c r="AA320"/>
  <c r="AA321"/>
  <c r="AA322"/>
  <c r="AA324"/>
  <c r="AA325"/>
  <c r="AA326"/>
  <c r="AA328"/>
  <c r="AA329"/>
  <c r="AA330"/>
  <c r="AA332"/>
  <c r="AA333"/>
  <c r="AA334"/>
  <c r="AA338"/>
  <c r="AA339"/>
  <c r="AA340"/>
  <c r="AA341"/>
  <c r="AA342"/>
  <c r="AA343"/>
  <c r="AA344"/>
  <c r="AA345"/>
  <c r="AA346"/>
  <c r="AA348"/>
  <c r="AA349"/>
  <c r="AA350"/>
  <c r="AA351"/>
  <c r="AA352"/>
  <c r="AA353"/>
  <c r="AA354"/>
  <c r="AA355"/>
  <c r="AA357"/>
  <c r="AA358"/>
  <c r="AA359"/>
  <c r="AA360"/>
  <c r="AA362"/>
  <c r="AA363"/>
  <c r="AA364"/>
  <c r="AA365"/>
  <c r="AA366"/>
  <c r="AA367"/>
  <c r="AA368"/>
  <c r="AA369"/>
  <c r="AA372"/>
  <c r="AA373"/>
  <c r="AA374"/>
  <c r="AA375"/>
  <c r="AA376"/>
  <c r="AA377"/>
  <c r="AA378"/>
  <c r="AA379"/>
  <c r="AA380"/>
  <c r="AA383"/>
  <c r="AA384"/>
  <c r="AA388"/>
  <c r="AA389"/>
  <c r="AA390"/>
  <c r="AA392"/>
  <c r="AA393"/>
  <c r="AA394"/>
  <c r="AA396"/>
  <c r="AA397"/>
  <c r="AA398"/>
  <c r="AA401"/>
  <c r="AA402"/>
  <c r="AA403"/>
  <c r="AA405"/>
  <c r="AA406"/>
  <c r="AA407"/>
  <c r="AA409"/>
  <c r="AA410"/>
  <c r="AA411"/>
  <c r="AA413"/>
  <c r="AA414"/>
  <c r="AA415"/>
  <c r="AA416"/>
  <c r="AA417"/>
  <c r="AA418"/>
  <c r="AA419"/>
  <c r="AA423"/>
  <c r="AA424"/>
  <c r="AA425"/>
  <c r="AA426"/>
  <c r="AA427"/>
  <c r="AA428"/>
  <c r="AA429"/>
  <c r="AA430"/>
  <c r="AA431"/>
  <c r="AA433"/>
  <c r="AA434"/>
  <c r="AA435"/>
  <c r="AA436"/>
  <c r="AA437"/>
  <c r="AA438"/>
  <c r="AA439"/>
  <c r="AA441"/>
  <c r="AA442"/>
  <c r="AA443"/>
  <c r="AA444"/>
  <c r="AA447"/>
  <c r="AA448"/>
  <c r="AA449"/>
  <c r="AA450"/>
  <c r="AA451"/>
  <c r="AA452"/>
  <c r="AA453"/>
  <c r="AA457"/>
  <c r="AA458"/>
  <c r="AA459"/>
  <c r="AA460"/>
  <c r="AA461"/>
  <c r="AA462"/>
  <c r="AA463"/>
  <c r="AA464"/>
  <c r="AA467"/>
  <c r="AA468"/>
  <c r="AA472"/>
  <c r="AA473"/>
  <c r="AA474"/>
  <c r="AA476"/>
  <c r="AA477"/>
  <c r="AA478"/>
  <c r="AA480"/>
  <c r="AA481"/>
  <c r="AA482"/>
  <c r="AA485"/>
  <c r="AA486"/>
  <c r="AA487"/>
  <c r="AA489"/>
  <c r="AA490"/>
  <c r="AA491"/>
  <c r="AA493"/>
  <c r="AA494"/>
  <c r="AA495"/>
  <c r="AA498"/>
  <c r="AA499"/>
  <c r="AA500"/>
  <c r="AA501"/>
  <c r="AA502"/>
  <c r="AA503"/>
  <c r="AA506"/>
  <c r="AA507"/>
  <c r="AA508"/>
  <c r="AA509"/>
  <c r="AA511"/>
  <c r="AA512"/>
  <c r="AA513"/>
  <c r="AA514"/>
  <c r="AA516"/>
  <c r="AA517"/>
  <c r="AA518"/>
  <c r="AA519"/>
  <c r="AA523"/>
  <c r="AA524"/>
  <c r="AA525"/>
  <c r="AA528"/>
  <c r="AA529"/>
  <c r="AA530"/>
  <c r="AA533"/>
  <c r="AA534"/>
  <c r="AA535"/>
  <c r="AA537"/>
  <c r="AA540"/>
  <c r="AA541"/>
  <c r="AA542"/>
  <c r="AA543"/>
  <c r="AA546"/>
  <c r="AA547"/>
  <c r="AA5"/>
  <c r="W286"/>
  <c r="U286"/>
  <c r="T523"/>
  <c r="V523" s="1"/>
  <c r="W547"/>
  <c r="Z6" l="1"/>
  <c r="AE6" s="1"/>
  <c r="AE7"/>
  <c r="AF7" s="1"/>
  <c r="AE8"/>
  <c r="AF8" s="1"/>
  <c r="AE9"/>
  <c r="AF9" s="1"/>
  <c r="AE10"/>
  <c r="AF10" s="1"/>
  <c r="Z11"/>
  <c r="AE11" s="1"/>
  <c r="AF11" s="1"/>
  <c r="Z12"/>
  <c r="AE12" s="1"/>
  <c r="Z13"/>
  <c r="AE13" s="1"/>
  <c r="Z14"/>
  <c r="AE14" s="1"/>
  <c r="AF14" s="1"/>
  <c r="Z15"/>
  <c r="AE15" s="1"/>
  <c r="AF15" s="1"/>
  <c r="Z16"/>
  <c r="AE16" s="1"/>
  <c r="AF16" s="1"/>
  <c r="Z17"/>
  <c r="AE17" s="1"/>
  <c r="AF17" s="1"/>
  <c r="Z19"/>
  <c r="AE20"/>
  <c r="AF20" s="1"/>
  <c r="AE21"/>
  <c r="AF21" s="1"/>
  <c r="Z22"/>
  <c r="AE22" s="1"/>
  <c r="Z23"/>
  <c r="AE23" s="1"/>
  <c r="Z24"/>
  <c r="AE24" s="1"/>
  <c r="AE25"/>
  <c r="AF25" s="1"/>
  <c r="AE26"/>
  <c r="AF26" s="1"/>
  <c r="Z27"/>
  <c r="AE27" s="1"/>
  <c r="Z28"/>
  <c r="AE28" s="1"/>
  <c r="Z29"/>
  <c r="AE29" s="1"/>
  <c r="AE30"/>
  <c r="AF30" s="1"/>
  <c r="AE31"/>
  <c r="AF31" s="1"/>
  <c r="Z32"/>
  <c r="AE32" s="1"/>
  <c r="Z33"/>
  <c r="AE33" s="1"/>
  <c r="Z34"/>
  <c r="AE34" s="1"/>
  <c r="AE35"/>
  <c r="AF35" s="1"/>
  <c r="AE36"/>
  <c r="AF36" s="1"/>
  <c r="Z37"/>
  <c r="AE37" s="1"/>
  <c r="Z38"/>
  <c r="AE38" s="1"/>
  <c r="Z39"/>
  <c r="AE39" s="1"/>
  <c r="AE40"/>
  <c r="AF40" s="1"/>
  <c r="Z41"/>
  <c r="AE41" s="1"/>
  <c r="AF41" s="1"/>
  <c r="Z42"/>
  <c r="AE42" s="1"/>
  <c r="Z43"/>
  <c r="AE43" s="1"/>
  <c r="Z44"/>
  <c r="AE44" s="1"/>
  <c r="AF44" s="1"/>
  <c r="Z45"/>
  <c r="AE45" s="1"/>
  <c r="AF45" s="1"/>
  <c r="Z46"/>
  <c r="AE46" s="1"/>
  <c r="AF46" s="1"/>
  <c r="Z47"/>
  <c r="AE47" s="1"/>
  <c r="Z48"/>
  <c r="AE48" s="1"/>
  <c r="AF48" s="1"/>
  <c r="AE49"/>
  <c r="AF49" s="1"/>
  <c r="AE50"/>
  <c r="AF50" s="1"/>
  <c r="Z51"/>
  <c r="AE51" s="1"/>
  <c r="AF51" s="1"/>
  <c r="Z52"/>
  <c r="AE52" s="1"/>
  <c r="Z53"/>
  <c r="AE53" s="1"/>
  <c r="Z54"/>
  <c r="AE54" s="1"/>
  <c r="AF54" s="1"/>
  <c r="Z55"/>
  <c r="AE55" s="1"/>
  <c r="AF55" s="1"/>
  <c r="Z56"/>
  <c r="AE56" s="1"/>
  <c r="AF56" s="1"/>
  <c r="Z57"/>
  <c r="AE57" s="1"/>
  <c r="AF57" s="1"/>
  <c r="Z58"/>
  <c r="AE58" s="1"/>
  <c r="AF58" s="1"/>
  <c r="Z59"/>
  <c r="AE59" s="1"/>
  <c r="AF59" s="1"/>
  <c r="Z60"/>
  <c r="AE60" s="1"/>
  <c r="AE61"/>
  <c r="AF61" s="1"/>
  <c r="AE62"/>
  <c r="AF62" s="1"/>
  <c r="Z63"/>
  <c r="AE63" s="1"/>
  <c r="Z64"/>
  <c r="AE64" s="1"/>
  <c r="Z65"/>
  <c r="AE65" s="1"/>
  <c r="AE66"/>
  <c r="AF66" s="1"/>
  <c r="AE67"/>
  <c r="AF67" s="1"/>
  <c r="Z68"/>
  <c r="AE68" s="1"/>
  <c r="Z69"/>
  <c r="AE69" s="1"/>
  <c r="Z70"/>
  <c r="AE70" s="1"/>
  <c r="AE71"/>
  <c r="AF71" s="1"/>
  <c r="AE72"/>
  <c r="AF72" s="1"/>
  <c r="Z73"/>
  <c r="AE73" s="1"/>
  <c r="Z74"/>
  <c r="AE74" s="1"/>
  <c r="Z75"/>
  <c r="AE75" s="1"/>
  <c r="AE76"/>
  <c r="AF76" s="1"/>
  <c r="AE77"/>
  <c r="AF77" s="1"/>
  <c r="Z78"/>
  <c r="AE78" s="1"/>
  <c r="AF78" s="1"/>
  <c r="Z79"/>
  <c r="AE79" s="1"/>
  <c r="Z80"/>
  <c r="AE80" s="1"/>
  <c r="Z81"/>
  <c r="AE81" s="1"/>
  <c r="AF81" s="1"/>
  <c r="Z82"/>
  <c r="AE82" s="1"/>
  <c r="AF82" s="1"/>
  <c r="Z83"/>
  <c r="AE83" s="1"/>
  <c r="AF83" s="1"/>
  <c r="Z84"/>
  <c r="AE84" s="1"/>
  <c r="AF84" s="1"/>
  <c r="AE85"/>
  <c r="AF85" s="1"/>
  <c r="AE86"/>
  <c r="AF86" s="1"/>
  <c r="Z87"/>
  <c r="AE87" s="1"/>
  <c r="Z88"/>
  <c r="AE88" s="1"/>
  <c r="Z89"/>
  <c r="AE89" s="1"/>
  <c r="AE90"/>
  <c r="AF90" s="1"/>
  <c r="Z91"/>
  <c r="AE91" s="1"/>
  <c r="AF91" s="1"/>
  <c r="Z92"/>
  <c r="AE92" s="1"/>
  <c r="Z93"/>
  <c r="AE93" s="1"/>
  <c r="Z94"/>
  <c r="AE94" s="1"/>
  <c r="AF94" s="1"/>
  <c r="Z95"/>
  <c r="AE95" s="1"/>
  <c r="AF95" s="1"/>
  <c r="Z96"/>
  <c r="AE96" s="1"/>
  <c r="AF96" s="1"/>
  <c r="Z97"/>
  <c r="AE97" s="1"/>
  <c r="AF97" s="1"/>
  <c r="Z98"/>
  <c r="AE98" s="1"/>
  <c r="AE99"/>
  <c r="AF99" s="1"/>
  <c r="Z100"/>
  <c r="AE100" s="1"/>
  <c r="AF100" s="1"/>
  <c r="Z101"/>
  <c r="AE101" s="1"/>
  <c r="Z102"/>
  <c r="AE102" s="1"/>
  <c r="Z103"/>
  <c r="AE103" s="1"/>
  <c r="AF103" s="1"/>
  <c r="Z104"/>
  <c r="AE104" s="1"/>
  <c r="AF104" s="1"/>
  <c r="Z105"/>
  <c r="AE105" s="1"/>
  <c r="AF105" s="1"/>
  <c r="Z106"/>
  <c r="AE106" s="1"/>
  <c r="AF106" s="1"/>
  <c r="Z108"/>
  <c r="AE108" s="1"/>
  <c r="AF108" s="1"/>
  <c r="AE109"/>
  <c r="AF109" s="1"/>
  <c r="Z110"/>
  <c r="AE110" s="1"/>
  <c r="AF110" s="1"/>
  <c r="Z111"/>
  <c r="AE111" s="1"/>
  <c r="Z112"/>
  <c r="AE112" s="1"/>
  <c r="Z113"/>
  <c r="AE113" s="1"/>
  <c r="AF113" s="1"/>
  <c r="Z114"/>
  <c r="AE114" s="1"/>
  <c r="AF114" s="1"/>
  <c r="Z115"/>
  <c r="AE115" s="1"/>
  <c r="AF115" s="1"/>
  <c r="Z116"/>
  <c r="AE116" s="1"/>
  <c r="AF116" s="1"/>
  <c r="Z117"/>
  <c r="AE117" s="1"/>
  <c r="AF117" s="1"/>
  <c r="Z118"/>
  <c r="AE118" s="1"/>
  <c r="AF118" s="1"/>
  <c r="AE119"/>
  <c r="AF119" s="1"/>
  <c r="AE120"/>
  <c r="AF120" s="1"/>
  <c r="Z121"/>
  <c r="AE121" s="1"/>
  <c r="Z122"/>
  <c r="AE122" s="1"/>
  <c r="Z123"/>
  <c r="AE123" s="1"/>
  <c r="AE124"/>
  <c r="AF124" s="1"/>
  <c r="Z125"/>
  <c r="AE125" s="1"/>
  <c r="Z126"/>
  <c r="AE126" s="1"/>
  <c r="Z127"/>
  <c r="AE127" s="1"/>
  <c r="AE128"/>
  <c r="AF128" s="1"/>
  <c r="Z129"/>
  <c r="AE129" s="1"/>
  <c r="Z130"/>
  <c r="AE130" s="1"/>
  <c r="Z131"/>
  <c r="AE131" s="1"/>
  <c r="AE132"/>
  <c r="AF132" s="1"/>
  <c r="Z133"/>
  <c r="AE133" s="1"/>
  <c r="Z134"/>
  <c r="AE134" s="1"/>
  <c r="Z135"/>
  <c r="AE135" s="1"/>
  <c r="AE136"/>
  <c r="AF136" s="1"/>
  <c r="Z137"/>
  <c r="AE137" s="1"/>
  <c r="Z138"/>
  <c r="AE138" s="1"/>
  <c r="Z139"/>
  <c r="AE139" s="1"/>
  <c r="AE140"/>
  <c r="AF140" s="1"/>
  <c r="AE141"/>
  <c r="AF141" s="1"/>
  <c r="Z142"/>
  <c r="AE142" s="1"/>
  <c r="AF142" s="1"/>
  <c r="Z143"/>
  <c r="AE143" s="1"/>
  <c r="Z144"/>
  <c r="AE144" s="1"/>
  <c r="Z145"/>
  <c r="AE145" s="1"/>
  <c r="AF145" s="1"/>
  <c r="Z146"/>
  <c r="AE146" s="1"/>
  <c r="AF146" s="1"/>
  <c r="Z147"/>
  <c r="AE147" s="1"/>
  <c r="Z148"/>
  <c r="AE148" s="1"/>
  <c r="Z149"/>
  <c r="AE149" s="1"/>
  <c r="AF149" s="1"/>
  <c r="Z150"/>
  <c r="AE151"/>
  <c r="AF151" s="1"/>
  <c r="Z152"/>
  <c r="AE152" s="1"/>
  <c r="AF152" s="1"/>
  <c r="Z153"/>
  <c r="AE153" s="1"/>
  <c r="Z154"/>
  <c r="AE154" s="1"/>
  <c r="Z155"/>
  <c r="AE155" s="1"/>
  <c r="AF155" s="1"/>
  <c r="Z156"/>
  <c r="AE156" s="1"/>
  <c r="AF156" s="1"/>
  <c r="Z157"/>
  <c r="AE157" s="1"/>
  <c r="AF157" s="1"/>
  <c r="Z158"/>
  <c r="AE158" s="1"/>
  <c r="AF158" s="1"/>
  <c r="Z159"/>
  <c r="AE159" s="1"/>
  <c r="AF159" s="1"/>
  <c r="Z160"/>
  <c r="AE160" s="1"/>
  <c r="AF160" s="1"/>
  <c r="Z161"/>
  <c r="AE161" s="1"/>
  <c r="AF161" s="1"/>
  <c r="AE162"/>
  <c r="AF162" s="1"/>
  <c r="AE163"/>
  <c r="AF163" s="1"/>
  <c r="Z164"/>
  <c r="AE164" s="1"/>
  <c r="Z165"/>
  <c r="AE165" s="1"/>
  <c r="Z166"/>
  <c r="AE166" s="1"/>
  <c r="AE167"/>
  <c r="AF167" s="1"/>
  <c r="Z168"/>
  <c r="AE168" s="1"/>
  <c r="Z169"/>
  <c r="AE169" s="1"/>
  <c r="Z170"/>
  <c r="AE170" s="1"/>
  <c r="AE171"/>
  <c r="AF171" s="1"/>
  <c r="AE172"/>
  <c r="AF172" s="1"/>
  <c r="Z173"/>
  <c r="AE173" s="1"/>
  <c r="AF173" s="1"/>
  <c r="Z174"/>
  <c r="AE174" s="1"/>
  <c r="Z175"/>
  <c r="AE175" s="1"/>
  <c r="Z176"/>
  <c r="AE176" s="1"/>
  <c r="AF176" s="1"/>
  <c r="Z177"/>
  <c r="AE177" s="1"/>
  <c r="AF177" s="1"/>
  <c r="Z178"/>
  <c r="AE178" s="1"/>
  <c r="AF178" s="1"/>
  <c r="Z179"/>
  <c r="AE179" s="1"/>
  <c r="AF179" s="1"/>
  <c r="Z180"/>
  <c r="AE180" s="1"/>
  <c r="AF180" s="1"/>
  <c r="Z181"/>
  <c r="AE181" s="1"/>
  <c r="AF181" s="1"/>
  <c r="AE182"/>
  <c r="AF182" s="1"/>
  <c r="AE183"/>
  <c r="AF183" s="1"/>
  <c r="Z184"/>
  <c r="AE184" s="1"/>
  <c r="Z185"/>
  <c r="AE185" s="1"/>
  <c r="Z186"/>
  <c r="AE186" s="1"/>
  <c r="AE187"/>
  <c r="AF187" s="1"/>
  <c r="AE188"/>
  <c r="AF188" s="1"/>
  <c r="Z189"/>
  <c r="AE189" s="1"/>
  <c r="Z190"/>
  <c r="AE190" s="1"/>
  <c r="Z191"/>
  <c r="AE191" s="1"/>
  <c r="AE192"/>
  <c r="AF192" s="1"/>
  <c r="Z193"/>
  <c r="AE193" s="1"/>
  <c r="AF193" s="1"/>
  <c r="Z194"/>
  <c r="AE194" s="1"/>
  <c r="Z195"/>
  <c r="AE195" s="1"/>
  <c r="Z196"/>
  <c r="AE196" s="1"/>
  <c r="AF196" s="1"/>
  <c r="Z197"/>
  <c r="AE197" s="1"/>
  <c r="AF197" s="1"/>
  <c r="Z198"/>
  <c r="AE198" s="1"/>
  <c r="AF198" s="1"/>
  <c r="Z199"/>
  <c r="AE199" s="1"/>
  <c r="AF199" s="1"/>
  <c r="Z200"/>
  <c r="AE200" s="1"/>
  <c r="AF200" s="1"/>
  <c r="Z201"/>
  <c r="AE201" s="1"/>
  <c r="AF201" s="1"/>
  <c r="Z202"/>
  <c r="AE202" s="1"/>
  <c r="AF202" s="1"/>
  <c r="AE203"/>
  <c r="AF203" s="1"/>
  <c r="Z204"/>
  <c r="AE204" s="1"/>
  <c r="AF204" s="1"/>
  <c r="Z205"/>
  <c r="AE205" s="1"/>
  <c r="Z206"/>
  <c r="AE206" s="1"/>
  <c r="Z207"/>
  <c r="AE207" s="1"/>
  <c r="AF207" s="1"/>
  <c r="Z208"/>
  <c r="AE208" s="1"/>
  <c r="AF208" s="1"/>
  <c r="Z209"/>
  <c r="AE209" s="1"/>
  <c r="AF209" s="1"/>
  <c r="Z210"/>
  <c r="AE210" s="1"/>
  <c r="AF210" s="1"/>
  <c r="Z211"/>
  <c r="AE211" s="1"/>
  <c r="AF211" s="1"/>
  <c r="Z212"/>
  <c r="AE212" s="1"/>
  <c r="AF212" s="1"/>
  <c r="Z213"/>
  <c r="AE213" s="1"/>
  <c r="AF213" s="1"/>
  <c r="AE214"/>
  <c r="AF214" s="1"/>
  <c r="Z215"/>
  <c r="AE215" s="1"/>
  <c r="AF215" s="1"/>
  <c r="Z216"/>
  <c r="AE216" s="1"/>
  <c r="Z217"/>
  <c r="AE217" s="1"/>
  <c r="Z218"/>
  <c r="AE218" s="1"/>
  <c r="AF218" s="1"/>
  <c r="Z219"/>
  <c r="AE219" s="1"/>
  <c r="AF219" s="1"/>
  <c r="Z220"/>
  <c r="AE220" s="1"/>
  <c r="AF220" s="1"/>
  <c r="Z221"/>
  <c r="AE221" s="1"/>
  <c r="AF221" s="1"/>
  <c r="Z222"/>
  <c r="AE222" s="1"/>
  <c r="AF222" s="1"/>
  <c r="Z223"/>
  <c r="AE223" s="1"/>
  <c r="AF223" s="1"/>
  <c r="Z224"/>
  <c r="AE224" s="1"/>
  <c r="AF224" s="1"/>
  <c r="AE225"/>
  <c r="AF225" s="1"/>
  <c r="AE226"/>
  <c r="AF226" s="1"/>
  <c r="Z227"/>
  <c r="AE227" s="1"/>
  <c r="Z228"/>
  <c r="AE228" s="1"/>
  <c r="Z229"/>
  <c r="AE229" s="1"/>
  <c r="AE230"/>
  <c r="AF230" s="1"/>
  <c r="Z231"/>
  <c r="AE231" s="1"/>
  <c r="Z232"/>
  <c r="AE232" s="1"/>
  <c r="Z233"/>
  <c r="AE233" s="1"/>
  <c r="AE234"/>
  <c r="AF234" s="1"/>
  <c r="Z235"/>
  <c r="AE235" s="1"/>
  <c r="Z236"/>
  <c r="AE236" s="1"/>
  <c r="Z237"/>
  <c r="AE237" s="1"/>
  <c r="AE238"/>
  <c r="AF238" s="1"/>
  <c r="Z239"/>
  <c r="AE239" s="1"/>
  <c r="AF239" s="1"/>
  <c r="Z240"/>
  <c r="AE240" s="1"/>
  <c r="Z241"/>
  <c r="AE241" s="1"/>
  <c r="Z242"/>
  <c r="AE242" s="1"/>
  <c r="AF242" s="1"/>
  <c r="Z243"/>
  <c r="AE243" s="1"/>
  <c r="AF243" s="1"/>
  <c r="Z244"/>
  <c r="AE244" s="1"/>
  <c r="AF244" s="1"/>
  <c r="Z245"/>
  <c r="AE245" s="1"/>
  <c r="AF245" s="1"/>
  <c r="AE246"/>
  <c r="AF246" s="1"/>
  <c r="AE247"/>
  <c r="AF247" s="1"/>
  <c r="Z248"/>
  <c r="AE248" s="1"/>
  <c r="Z249"/>
  <c r="AE249" s="1"/>
  <c r="Z250"/>
  <c r="AE250" s="1"/>
  <c r="AE251"/>
  <c r="AF251" s="1"/>
  <c r="AE252"/>
  <c r="AF252" s="1"/>
  <c r="AE253"/>
  <c r="AF253" s="1"/>
  <c r="Z254"/>
  <c r="AE254" s="1"/>
  <c r="AF254" s="1"/>
  <c r="Z255"/>
  <c r="AE255" s="1"/>
  <c r="AF255" s="1"/>
  <c r="Z256"/>
  <c r="AE256" s="1"/>
  <c r="AF256" s="1"/>
  <c r="AE257"/>
  <c r="AF257" s="1"/>
  <c r="AE258"/>
  <c r="AF258" s="1"/>
  <c r="Z259"/>
  <c r="AE259" s="1"/>
  <c r="Z260"/>
  <c r="AE260" s="1"/>
  <c r="Z261"/>
  <c r="AE261" s="1"/>
  <c r="AE262"/>
  <c r="AF262" s="1"/>
  <c r="Z263"/>
  <c r="AE263" s="1"/>
  <c r="Z264"/>
  <c r="AE264" s="1"/>
  <c r="Z265"/>
  <c r="AE265" s="1"/>
  <c r="AE266"/>
  <c r="AF266" s="1"/>
  <c r="AE267"/>
  <c r="AF267" s="1"/>
  <c r="Z268"/>
  <c r="AE268" s="1"/>
  <c r="AF268" s="1"/>
  <c r="Z269"/>
  <c r="AE269" s="1"/>
  <c r="AF269" s="1"/>
  <c r="Z270"/>
  <c r="AE270" s="1"/>
  <c r="AF270" s="1"/>
  <c r="AE271"/>
  <c r="AF271" s="1"/>
  <c r="AE272"/>
  <c r="AF272" s="1"/>
  <c r="Z273"/>
  <c r="AE273" s="1"/>
  <c r="Z274"/>
  <c r="AE274" s="1"/>
  <c r="Z275"/>
  <c r="AE275" s="1"/>
  <c r="AE276"/>
  <c r="AF276" s="1"/>
  <c r="Z277"/>
  <c r="AE277" s="1"/>
  <c r="Z278"/>
  <c r="AE278" s="1"/>
  <c r="Z279"/>
  <c r="AE279" s="1"/>
  <c r="AE280"/>
  <c r="AF280" s="1"/>
  <c r="AE281"/>
  <c r="AF281" s="1"/>
  <c r="Z282"/>
  <c r="AE282" s="1"/>
  <c r="AF282" s="1"/>
  <c r="Z283"/>
  <c r="AE283" s="1"/>
  <c r="AF283" s="1"/>
  <c r="Z284"/>
  <c r="AE284" s="1"/>
  <c r="AF284" s="1"/>
  <c r="AE285"/>
  <c r="AF285" s="1"/>
  <c r="AE287"/>
  <c r="AF287" s="1"/>
  <c r="Z288"/>
  <c r="AE288" s="1"/>
  <c r="AF288" s="1"/>
  <c r="Z289"/>
  <c r="AE289" s="1"/>
  <c r="AF289" s="1"/>
  <c r="Z290"/>
  <c r="AE290" s="1"/>
  <c r="AF290" s="1"/>
  <c r="Z291"/>
  <c r="AE291" s="1"/>
  <c r="AF291" s="1"/>
  <c r="Z292"/>
  <c r="AE292" s="1"/>
  <c r="AF292" s="1"/>
  <c r="AE293"/>
  <c r="AF293" s="1"/>
  <c r="AE294"/>
  <c r="AF294" s="1"/>
  <c r="AE295"/>
  <c r="AF295" s="1"/>
  <c r="Z296"/>
  <c r="AE296" s="1"/>
  <c r="AF296" s="1"/>
  <c r="Z297"/>
  <c r="AE297" s="1"/>
  <c r="Z298"/>
  <c r="AE298" s="1"/>
  <c r="Z299"/>
  <c r="AE299" s="1"/>
  <c r="AF299" s="1"/>
  <c r="Z300"/>
  <c r="AE300" s="1"/>
  <c r="AF300" s="1"/>
  <c r="Z301"/>
  <c r="AE301" s="1"/>
  <c r="AF301" s="1"/>
  <c r="Z302"/>
  <c r="AE302" s="1"/>
  <c r="AF302" s="1"/>
  <c r="Z303"/>
  <c r="AE303" s="1"/>
  <c r="AF303" s="1"/>
  <c r="Z304"/>
  <c r="AE304" s="1"/>
  <c r="AF304" s="1"/>
  <c r="AE305"/>
  <c r="AF305" s="1"/>
  <c r="Z306"/>
  <c r="AE306" s="1"/>
  <c r="AF306" s="1"/>
  <c r="Z307"/>
  <c r="AE307" s="1"/>
  <c r="Z308"/>
  <c r="AE308" s="1"/>
  <c r="Z309"/>
  <c r="AE309" s="1"/>
  <c r="AF309" s="1"/>
  <c r="Z310"/>
  <c r="AE310" s="1"/>
  <c r="AF310" s="1"/>
  <c r="Z311"/>
  <c r="AE311" s="1"/>
  <c r="AF311" s="1"/>
  <c r="Z312"/>
  <c r="AE312" s="1"/>
  <c r="AF312" s="1"/>
  <c r="AE313"/>
  <c r="AF313" s="1"/>
  <c r="Z314"/>
  <c r="AE314" s="1"/>
  <c r="AF314" s="1"/>
  <c r="Z315"/>
  <c r="AE315" s="1"/>
  <c r="AF315" s="1"/>
  <c r="Z316"/>
  <c r="AE316" s="1"/>
  <c r="AF316" s="1"/>
  <c r="Z317"/>
  <c r="AE317" s="1"/>
  <c r="AF317" s="1"/>
  <c r="AE318"/>
  <c r="AF318" s="1"/>
  <c r="AE319"/>
  <c r="AF319" s="1"/>
  <c r="Z320"/>
  <c r="AE320" s="1"/>
  <c r="Z321"/>
  <c r="AE321" s="1"/>
  <c r="Z322"/>
  <c r="AE322" s="1"/>
  <c r="AE323"/>
  <c r="AF323" s="1"/>
  <c r="Z324"/>
  <c r="AE324" s="1"/>
  <c r="Z325"/>
  <c r="AE325" s="1"/>
  <c r="Z326"/>
  <c r="AE326" s="1"/>
  <c r="AE327"/>
  <c r="AF327" s="1"/>
  <c r="Z328"/>
  <c r="AE328" s="1"/>
  <c r="Z329"/>
  <c r="AE329" s="1"/>
  <c r="Z330"/>
  <c r="AE330" s="1"/>
  <c r="AE331"/>
  <c r="AF331" s="1"/>
  <c r="Z332"/>
  <c r="AE332" s="1"/>
  <c r="Z333"/>
  <c r="AE333" s="1"/>
  <c r="Z334"/>
  <c r="AE334" s="1"/>
  <c r="AE335"/>
  <c r="AF335" s="1"/>
  <c r="AE336"/>
  <c r="AF336" s="1"/>
  <c r="AE337"/>
  <c r="AF337" s="1"/>
  <c r="Z338"/>
  <c r="AE338" s="1"/>
  <c r="AF338" s="1"/>
  <c r="Z339"/>
  <c r="AE339" s="1"/>
  <c r="Z340"/>
  <c r="AE340" s="1"/>
  <c r="Z341"/>
  <c r="AE341" s="1"/>
  <c r="AF341" s="1"/>
  <c r="Z342"/>
  <c r="AE342" s="1"/>
  <c r="AF342" s="1"/>
  <c r="Z343"/>
  <c r="AE343" s="1"/>
  <c r="AF343" s="1"/>
  <c r="Z344"/>
  <c r="AE344" s="1"/>
  <c r="AF344" s="1"/>
  <c r="Z345"/>
  <c r="AE345" s="1"/>
  <c r="AF345" s="1"/>
  <c r="Z346"/>
  <c r="AE346" s="1"/>
  <c r="AF346" s="1"/>
  <c r="AE347"/>
  <c r="AF347" s="1"/>
  <c r="Z348"/>
  <c r="AE348" s="1"/>
  <c r="AF348" s="1"/>
  <c r="Z349"/>
  <c r="AE349" s="1"/>
  <c r="Z350"/>
  <c r="AE350" s="1"/>
  <c r="Z351"/>
  <c r="AE351" s="1"/>
  <c r="AF351" s="1"/>
  <c r="Z352"/>
  <c r="AE352" s="1"/>
  <c r="AF352" s="1"/>
  <c r="Z353"/>
  <c r="AE353" s="1"/>
  <c r="AF353" s="1"/>
  <c r="Z354"/>
  <c r="AE354" s="1"/>
  <c r="AF354" s="1"/>
  <c r="Z355"/>
  <c r="AE355" s="1"/>
  <c r="AF355" s="1"/>
  <c r="AE356"/>
  <c r="AF356" s="1"/>
  <c r="Z357"/>
  <c r="AE357" s="1"/>
  <c r="AF357" s="1"/>
  <c r="Z358"/>
  <c r="AE358" s="1"/>
  <c r="AF358" s="1"/>
  <c r="Z359"/>
  <c r="AE359" s="1"/>
  <c r="AF359" s="1"/>
  <c r="Z360"/>
  <c r="AE360" s="1"/>
  <c r="AF360" s="1"/>
  <c r="AE361"/>
  <c r="AF361" s="1"/>
  <c r="Z362"/>
  <c r="AE362" s="1"/>
  <c r="AF362" s="1"/>
  <c r="Z363"/>
  <c r="AE363" s="1"/>
  <c r="Z364"/>
  <c r="AE364" s="1"/>
  <c r="Z365"/>
  <c r="AE365" s="1"/>
  <c r="Z366"/>
  <c r="AE366" s="1"/>
  <c r="Z367"/>
  <c r="AE367" s="1"/>
  <c r="Z368"/>
  <c r="AE368" s="1"/>
  <c r="Z369"/>
  <c r="AE369" s="1"/>
  <c r="Z370"/>
  <c r="AE371"/>
  <c r="AF371" s="1"/>
  <c r="Z372"/>
  <c r="AE372" s="1"/>
  <c r="AF372" s="1"/>
  <c r="Z373"/>
  <c r="AE373" s="1"/>
  <c r="Z374"/>
  <c r="AE374" s="1"/>
  <c r="Z375"/>
  <c r="AE375" s="1"/>
  <c r="Z376"/>
  <c r="AE376" s="1"/>
  <c r="Z377"/>
  <c r="AE377" s="1"/>
  <c r="Z378"/>
  <c r="AE378" s="1"/>
  <c r="Z379"/>
  <c r="AE379" s="1"/>
  <c r="Z380"/>
  <c r="AE380" s="1"/>
  <c r="AE381"/>
  <c r="AF381" s="1"/>
  <c r="AE382"/>
  <c r="AF382" s="1"/>
  <c r="Z383"/>
  <c r="AE383" s="1"/>
  <c r="AF383" s="1"/>
  <c r="Z384"/>
  <c r="AE384" s="1"/>
  <c r="AF384" s="1"/>
  <c r="Z385"/>
  <c r="AE386"/>
  <c r="AF386" s="1"/>
  <c r="AE387"/>
  <c r="AF387" s="1"/>
  <c r="Z388"/>
  <c r="AE388" s="1"/>
  <c r="Z389"/>
  <c r="AE389" s="1"/>
  <c r="Z390"/>
  <c r="AE390" s="1"/>
  <c r="AE391"/>
  <c r="AF391" s="1"/>
  <c r="Z392"/>
  <c r="AE392" s="1"/>
  <c r="Z393"/>
  <c r="AE393" s="1"/>
  <c r="Z394"/>
  <c r="AE394" s="1"/>
  <c r="AE395"/>
  <c r="AF395" s="1"/>
  <c r="Z396"/>
  <c r="AE396" s="1"/>
  <c r="Z397"/>
  <c r="AE397" s="1"/>
  <c r="Z398"/>
  <c r="AE398" s="1"/>
  <c r="AE399"/>
  <c r="AF399" s="1"/>
  <c r="AE400"/>
  <c r="AF400" s="1"/>
  <c r="Z401"/>
  <c r="AE401" s="1"/>
  <c r="Z402"/>
  <c r="AE402" s="1"/>
  <c r="Z403"/>
  <c r="AE403" s="1"/>
  <c r="AE404"/>
  <c r="AF404" s="1"/>
  <c r="Z405"/>
  <c r="AE405" s="1"/>
  <c r="Z406"/>
  <c r="AE406" s="1"/>
  <c r="Z407"/>
  <c r="AE407" s="1"/>
  <c r="AE408"/>
  <c r="AF408" s="1"/>
  <c r="Z409"/>
  <c r="AE409" s="1"/>
  <c r="Z410"/>
  <c r="AE410" s="1"/>
  <c r="Z411"/>
  <c r="AE411" s="1"/>
  <c r="AE412"/>
  <c r="AF412" s="1"/>
  <c r="Z413"/>
  <c r="AE413" s="1"/>
  <c r="AF413" s="1"/>
  <c r="Z414"/>
  <c r="AE414" s="1"/>
  <c r="AF414" s="1"/>
  <c r="Z415"/>
  <c r="AE415" s="1"/>
  <c r="AF415" s="1"/>
  <c r="Z416"/>
  <c r="AE416" s="1"/>
  <c r="AF416" s="1"/>
  <c r="Z417"/>
  <c r="AE417" s="1"/>
  <c r="AF417" s="1"/>
  <c r="Z418"/>
  <c r="AE418" s="1"/>
  <c r="AF418" s="1"/>
  <c r="Z419"/>
  <c r="AE419" s="1"/>
  <c r="AF419" s="1"/>
  <c r="AE420"/>
  <c r="AF420" s="1"/>
  <c r="AE421"/>
  <c r="AF421" s="1"/>
  <c r="AE422"/>
  <c r="AF422" s="1"/>
  <c r="Z423"/>
  <c r="AE423" s="1"/>
  <c r="AF423" s="1"/>
  <c r="Z424"/>
  <c r="AE424" s="1"/>
  <c r="Z425"/>
  <c r="AE425" s="1"/>
  <c r="Z426"/>
  <c r="AE426" s="1"/>
  <c r="AF426" s="1"/>
  <c r="Z427"/>
  <c r="AE427" s="1"/>
  <c r="AF427" s="1"/>
  <c r="Z428"/>
  <c r="AE428" s="1"/>
  <c r="AF428" s="1"/>
  <c r="Z429"/>
  <c r="AE429" s="1"/>
  <c r="AF429" s="1"/>
  <c r="Z430"/>
  <c r="AE430" s="1"/>
  <c r="AF430" s="1"/>
  <c r="Z431"/>
  <c r="AE431" s="1"/>
  <c r="AF431" s="1"/>
  <c r="AE432"/>
  <c r="AF432" s="1"/>
  <c r="Z433"/>
  <c r="AE433" s="1"/>
  <c r="AF433" s="1"/>
  <c r="Z434"/>
  <c r="AE434" s="1"/>
  <c r="Z435"/>
  <c r="AE435" s="1"/>
  <c r="Z436"/>
  <c r="AE436" s="1"/>
  <c r="Z437"/>
  <c r="AE437" s="1"/>
  <c r="Z438"/>
  <c r="AE438" s="1"/>
  <c r="Z439"/>
  <c r="AE439" s="1"/>
  <c r="AE440"/>
  <c r="AF440" s="1"/>
  <c r="Z441"/>
  <c r="AE441" s="1"/>
  <c r="AF441" s="1"/>
  <c r="Z442"/>
  <c r="AE442" s="1"/>
  <c r="AF442" s="1"/>
  <c r="Z443"/>
  <c r="AE443" s="1"/>
  <c r="AF443" s="1"/>
  <c r="Z444"/>
  <c r="AE444" s="1"/>
  <c r="AF444" s="1"/>
  <c r="AE445"/>
  <c r="AF445" s="1"/>
  <c r="AE446"/>
  <c r="AF446" s="1"/>
  <c r="Z447"/>
  <c r="AE447" s="1"/>
  <c r="Z448"/>
  <c r="AE448" s="1"/>
  <c r="Z449"/>
  <c r="AE449" s="1"/>
  <c r="Z450"/>
  <c r="AE450" s="1"/>
  <c r="Z451"/>
  <c r="AE451" s="1"/>
  <c r="Z452"/>
  <c r="AE452" s="1"/>
  <c r="Z453"/>
  <c r="AE453" s="1"/>
  <c r="Z454"/>
  <c r="AE455"/>
  <c r="AF455" s="1"/>
  <c r="AE456"/>
  <c r="AF456" s="1"/>
  <c r="Z457"/>
  <c r="AE457" s="1"/>
  <c r="Z458"/>
  <c r="AE458" s="1"/>
  <c r="Z459"/>
  <c r="AE459" s="1"/>
  <c r="Z460"/>
  <c r="AE460" s="1"/>
  <c r="Z461"/>
  <c r="AE461" s="1"/>
  <c r="Z462"/>
  <c r="AE462" s="1"/>
  <c r="Z463"/>
  <c r="AE463" s="1"/>
  <c r="Z464"/>
  <c r="AE464" s="1"/>
  <c r="AE465"/>
  <c r="AF465" s="1"/>
  <c r="AE466"/>
  <c r="AF466" s="1"/>
  <c r="Z467"/>
  <c r="AE467" s="1"/>
  <c r="AF467" s="1"/>
  <c r="Z468"/>
  <c r="AE468" s="1"/>
  <c r="AF468" s="1"/>
  <c r="Z469"/>
  <c r="AE470"/>
  <c r="AF470" s="1"/>
  <c r="AE471"/>
  <c r="AF471" s="1"/>
  <c r="Z472"/>
  <c r="AE472" s="1"/>
  <c r="Z473"/>
  <c r="AE473" s="1"/>
  <c r="Z474"/>
  <c r="AE474" s="1"/>
  <c r="AE475"/>
  <c r="AF475" s="1"/>
  <c r="Z476"/>
  <c r="AE476" s="1"/>
  <c r="Z477"/>
  <c r="AE477" s="1"/>
  <c r="Z478"/>
  <c r="AE478" s="1"/>
  <c r="AE479"/>
  <c r="AF479" s="1"/>
  <c r="Z480"/>
  <c r="AE480" s="1"/>
  <c r="Z481"/>
  <c r="AE481" s="1"/>
  <c r="Z482"/>
  <c r="AE482" s="1"/>
  <c r="AE483"/>
  <c r="AF483" s="1"/>
  <c r="AE484"/>
  <c r="AF484" s="1"/>
  <c r="Z485"/>
  <c r="AE485" s="1"/>
  <c r="Z486"/>
  <c r="AE486" s="1"/>
  <c r="Z487"/>
  <c r="AE487" s="1"/>
  <c r="AE488"/>
  <c r="AF488" s="1"/>
  <c r="Z489"/>
  <c r="AE489" s="1"/>
  <c r="Z490"/>
  <c r="AE490" s="1"/>
  <c r="Z491"/>
  <c r="AE491" s="1"/>
  <c r="AE492"/>
  <c r="AF492" s="1"/>
  <c r="Z493"/>
  <c r="AE493" s="1"/>
  <c r="Z494"/>
  <c r="AE494" s="1"/>
  <c r="Z495"/>
  <c r="AE495" s="1"/>
  <c r="AE496"/>
  <c r="AF496" s="1"/>
  <c r="AE497"/>
  <c r="AF497" s="1"/>
  <c r="Z498"/>
  <c r="AE498" s="1"/>
  <c r="AF498" s="1"/>
  <c r="Z499"/>
  <c r="AE499" s="1"/>
  <c r="AF499" s="1"/>
  <c r="Z500"/>
  <c r="AE500" s="1"/>
  <c r="AF500" s="1"/>
  <c r="Z501"/>
  <c r="AE501" s="1"/>
  <c r="AF501" s="1"/>
  <c r="Z502"/>
  <c r="AE502" s="1"/>
  <c r="AF502" s="1"/>
  <c r="Z503"/>
  <c r="AE503" s="1"/>
  <c r="AF503" s="1"/>
  <c r="AE504"/>
  <c r="AF504" s="1"/>
  <c r="AE505"/>
  <c r="AF505" s="1"/>
  <c r="Z506"/>
  <c r="AE506" s="1"/>
  <c r="AF506" s="1"/>
  <c r="Z507"/>
  <c r="AE507" s="1"/>
  <c r="AF507" s="1"/>
  <c r="Z508"/>
  <c r="AE508" s="1"/>
  <c r="AF508" s="1"/>
  <c r="Z509"/>
  <c r="AE509" s="1"/>
  <c r="AF509" s="1"/>
  <c r="AE510"/>
  <c r="AF510" s="1"/>
  <c r="Z511"/>
  <c r="AE511" s="1"/>
  <c r="AF511" s="1"/>
  <c r="Z512"/>
  <c r="AE512" s="1"/>
  <c r="AF512" s="1"/>
  <c r="Z513"/>
  <c r="AE513" s="1"/>
  <c r="AF513" s="1"/>
  <c r="Z514"/>
  <c r="AE514" s="1"/>
  <c r="AF514" s="1"/>
  <c r="AE515"/>
  <c r="AF515" s="1"/>
  <c r="Z516"/>
  <c r="AE516" s="1"/>
  <c r="AF516" s="1"/>
  <c r="Z517"/>
  <c r="AE517" s="1"/>
  <c r="AF517" s="1"/>
  <c r="Z518"/>
  <c r="AE518" s="1"/>
  <c r="AF518" s="1"/>
  <c r="Z519"/>
  <c r="AE519" s="1"/>
  <c r="AF519" s="1"/>
  <c r="AE520"/>
  <c r="AF520" s="1"/>
  <c r="AE521"/>
  <c r="AF521" s="1"/>
  <c r="AE522"/>
  <c r="AF522" s="1"/>
  <c r="Z523"/>
  <c r="AE523" s="1"/>
  <c r="Z524"/>
  <c r="AE524" s="1"/>
  <c r="Z525"/>
  <c r="AE525" s="1"/>
  <c r="AE526"/>
  <c r="AF526" s="1"/>
  <c r="AE527"/>
  <c r="AF527" s="1"/>
  <c r="Z528"/>
  <c r="AE528" s="1"/>
  <c r="Z529"/>
  <c r="AE529" s="1"/>
  <c r="Z530"/>
  <c r="AE530" s="1"/>
  <c r="AE531"/>
  <c r="AF531" s="1"/>
  <c r="AE532"/>
  <c r="AF532" s="1"/>
  <c r="Z533"/>
  <c r="AE533" s="1"/>
  <c r="Z536"/>
  <c r="Z537"/>
  <c r="AE537" s="1"/>
  <c r="AE538"/>
  <c r="AF538" s="1"/>
  <c r="AE539"/>
  <c r="AF539" s="1"/>
  <c r="Z540"/>
  <c r="AE540" s="1"/>
  <c r="Z541"/>
  <c r="AE541" s="1"/>
  <c r="Z542"/>
  <c r="AE542" s="1"/>
  <c r="Z543"/>
  <c r="AE543" s="1"/>
  <c r="AE544"/>
  <c r="AF544" s="1"/>
  <c r="AE545"/>
  <c r="AF545" s="1"/>
  <c r="Z546"/>
  <c r="AE546" s="1"/>
  <c r="AF546" s="1"/>
  <c r="Z547"/>
  <c r="AE547" s="1"/>
  <c r="AF547" s="1"/>
  <c r="AE548"/>
  <c r="AF548" s="1"/>
  <c r="AE549"/>
  <c r="AF549" s="1"/>
  <c r="AE550"/>
  <c r="AF550" s="1"/>
  <c r="Z5"/>
  <c r="AE5" s="1"/>
  <c r="W519"/>
  <c r="W518"/>
  <c r="W517"/>
  <c r="W516"/>
  <c r="W515"/>
  <c r="W514"/>
  <c r="W513"/>
  <c r="W512"/>
  <c r="W511"/>
  <c r="W510"/>
  <c r="W509"/>
  <c r="W508"/>
  <c r="W507"/>
  <c r="W503"/>
  <c r="W502"/>
  <c r="W501"/>
  <c r="W500"/>
  <c r="W499"/>
  <c r="W498"/>
  <c r="W469"/>
  <c r="W468"/>
  <c r="W467"/>
  <c r="W446"/>
  <c r="W445"/>
  <c r="W444"/>
  <c r="W443"/>
  <c r="W442"/>
  <c r="W441"/>
  <c r="W440"/>
  <c r="W432"/>
  <c r="W431"/>
  <c r="W430"/>
  <c r="W428"/>
  <c r="W419"/>
  <c r="W418"/>
  <c r="W417"/>
  <c r="W416"/>
  <c r="W415"/>
  <c r="W414"/>
  <c r="W385"/>
  <c r="W384"/>
  <c r="W383"/>
  <c r="W382"/>
  <c r="W381"/>
  <c r="W360"/>
  <c r="W359"/>
  <c r="W358"/>
  <c r="W357"/>
  <c r="W355"/>
  <c r="W346"/>
  <c r="W317"/>
  <c r="W316"/>
  <c r="W304"/>
  <c r="W292"/>
  <c r="W291"/>
  <c r="W284"/>
  <c r="W283"/>
  <c r="W270"/>
  <c r="W256"/>
  <c r="W245"/>
  <c r="W224"/>
  <c r="W213"/>
  <c r="W202"/>
  <c r="W201"/>
  <c r="W181"/>
  <c r="W161"/>
  <c r="W160"/>
  <c r="W118"/>
  <c r="W117"/>
  <c r="W108"/>
  <c r="W84"/>
  <c r="W48"/>
  <c r="W20"/>
  <c r="W21"/>
  <c r="W22"/>
  <c r="W25"/>
  <c r="W26"/>
  <c r="W27"/>
  <c r="W30"/>
  <c r="W31"/>
  <c r="W32"/>
  <c r="W35"/>
  <c r="W36"/>
  <c r="W37"/>
  <c r="W11"/>
  <c r="W483"/>
  <c r="W480"/>
  <c r="W476"/>
  <c r="W472"/>
  <c r="W401"/>
  <c r="W399"/>
  <c r="W396"/>
  <c r="W392"/>
  <c r="W388"/>
  <c r="W332"/>
  <c r="W329"/>
  <c r="W328"/>
  <c r="W324"/>
  <c r="W321"/>
  <c r="W320"/>
  <c r="W277"/>
  <c r="W276"/>
  <c r="W273"/>
  <c r="W272"/>
  <c r="W271"/>
  <c r="W264"/>
  <c r="W263"/>
  <c r="W262"/>
  <c r="W260"/>
  <c r="W259"/>
  <c r="W258"/>
  <c r="W257"/>
  <c r="W251"/>
  <c r="W249"/>
  <c r="W248"/>
  <c r="W247"/>
  <c r="W246"/>
  <c r="W235"/>
  <c r="W234"/>
  <c r="W232"/>
  <c r="W231"/>
  <c r="W230"/>
  <c r="W228"/>
  <c r="W227"/>
  <c r="W226"/>
  <c r="W225"/>
  <c r="W189"/>
  <c r="W188"/>
  <c r="W187"/>
  <c r="W184"/>
  <c r="W183"/>
  <c r="W182"/>
  <c r="W171"/>
  <c r="W167"/>
  <c r="W164"/>
  <c r="W163"/>
  <c r="W162"/>
  <c r="W140"/>
  <c r="W137"/>
  <c r="W136"/>
  <c r="W133"/>
  <c r="W132"/>
  <c r="W129"/>
  <c r="W128"/>
  <c r="W126"/>
  <c r="W125"/>
  <c r="W124"/>
  <c r="W122"/>
  <c r="W121"/>
  <c r="W120"/>
  <c r="W119"/>
  <c r="W88"/>
  <c r="W87"/>
  <c r="W86"/>
  <c r="W85"/>
  <c r="W77"/>
  <c r="W72"/>
  <c r="W71"/>
  <c r="W68"/>
  <c r="W67"/>
  <c r="W66"/>
  <c r="W62"/>
  <c r="W61"/>
  <c r="W50"/>
  <c r="AE150" l="1"/>
  <c r="AA150"/>
  <c r="AB150" s="1"/>
  <c r="AE469"/>
  <c r="AF469" s="1"/>
  <c r="AA469"/>
  <c r="AB469" s="1"/>
  <c r="AE454"/>
  <c r="AA454"/>
  <c r="AB454" s="1"/>
  <c r="AE370"/>
  <c r="AA370"/>
  <c r="AB370" s="1"/>
  <c r="AE19"/>
  <c r="AA19"/>
  <c r="AB19" s="1"/>
  <c r="AE385"/>
  <c r="AF385" s="1"/>
  <c r="AA385"/>
  <c r="AB385" s="1"/>
  <c r="AE536"/>
  <c r="AA536"/>
  <c r="AB536" s="1"/>
  <c r="X6"/>
  <c r="X7"/>
  <c r="Y7"/>
  <c r="X8"/>
  <c r="Y8"/>
  <c r="X9"/>
  <c r="Y9"/>
  <c r="X10"/>
  <c r="Y10"/>
  <c r="X11"/>
  <c r="X12"/>
  <c r="X13"/>
  <c r="X14"/>
  <c r="X15"/>
  <c r="X16"/>
  <c r="X17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Y40"/>
  <c r="X41"/>
  <c r="X42"/>
  <c r="X43"/>
  <c r="X44"/>
  <c r="X45"/>
  <c r="X46"/>
  <c r="X47"/>
  <c r="X48"/>
  <c r="X49"/>
  <c r="Y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Y76"/>
  <c r="X77"/>
  <c r="X78"/>
  <c r="X79"/>
  <c r="X80"/>
  <c r="X81"/>
  <c r="X82"/>
  <c r="X83"/>
  <c r="X84"/>
  <c r="X85"/>
  <c r="X86"/>
  <c r="X87"/>
  <c r="X88"/>
  <c r="X89"/>
  <c r="X90"/>
  <c r="Y90"/>
  <c r="X91"/>
  <c r="X92"/>
  <c r="X93"/>
  <c r="X94"/>
  <c r="X95"/>
  <c r="X96"/>
  <c r="X97"/>
  <c r="X98"/>
  <c r="X99"/>
  <c r="Y99"/>
  <c r="X100"/>
  <c r="X101"/>
  <c r="X102"/>
  <c r="X103"/>
  <c r="X104"/>
  <c r="X105"/>
  <c r="X106"/>
  <c r="X108"/>
  <c r="X109"/>
  <c r="Y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Y141"/>
  <c r="X142"/>
  <c r="X143"/>
  <c r="X144"/>
  <c r="X145"/>
  <c r="X146"/>
  <c r="X147"/>
  <c r="X148"/>
  <c r="X149"/>
  <c r="X150"/>
  <c r="X151"/>
  <c r="Y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Y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Y192"/>
  <c r="X193"/>
  <c r="X194"/>
  <c r="X195"/>
  <c r="X196"/>
  <c r="X197"/>
  <c r="X198"/>
  <c r="X199"/>
  <c r="X200"/>
  <c r="X201"/>
  <c r="X202"/>
  <c r="X203"/>
  <c r="Y203"/>
  <c r="X204"/>
  <c r="X205"/>
  <c r="X206"/>
  <c r="X207"/>
  <c r="X208"/>
  <c r="X209"/>
  <c r="X210"/>
  <c r="X211"/>
  <c r="X212"/>
  <c r="X213"/>
  <c r="X214"/>
  <c r="Y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Y238"/>
  <c r="X239"/>
  <c r="X240"/>
  <c r="X241"/>
  <c r="X242"/>
  <c r="X243"/>
  <c r="X244"/>
  <c r="X245"/>
  <c r="X246"/>
  <c r="X247"/>
  <c r="X248"/>
  <c r="X249"/>
  <c r="X250"/>
  <c r="X251"/>
  <c r="X252"/>
  <c r="Y252"/>
  <c r="X253"/>
  <c r="X254"/>
  <c r="X255"/>
  <c r="X256"/>
  <c r="X257"/>
  <c r="X258"/>
  <c r="X259"/>
  <c r="X260"/>
  <c r="X261"/>
  <c r="X262"/>
  <c r="X263"/>
  <c r="X264"/>
  <c r="X265"/>
  <c r="X266"/>
  <c r="Y266"/>
  <c r="X267"/>
  <c r="X268"/>
  <c r="X269"/>
  <c r="X270"/>
  <c r="X271"/>
  <c r="X272"/>
  <c r="X273"/>
  <c r="X274"/>
  <c r="X275"/>
  <c r="X276"/>
  <c r="X277"/>
  <c r="X278"/>
  <c r="X279"/>
  <c r="X280"/>
  <c r="Y280"/>
  <c r="X281"/>
  <c r="X282"/>
  <c r="X283"/>
  <c r="X284"/>
  <c r="X285"/>
  <c r="Y285"/>
  <c r="X287"/>
  <c r="X288"/>
  <c r="X289"/>
  <c r="X290"/>
  <c r="X291"/>
  <c r="X292"/>
  <c r="X293"/>
  <c r="Y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Y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Y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496"/>
  <c r="X497"/>
  <c r="X498"/>
  <c r="X499"/>
  <c r="X500"/>
  <c r="X501"/>
  <c r="X502"/>
  <c r="X503"/>
  <c r="X504"/>
  <c r="Y504"/>
  <c r="X505"/>
  <c r="X506"/>
  <c r="X507"/>
  <c r="X508"/>
  <c r="X509"/>
  <c r="X510"/>
  <c r="X511"/>
  <c r="X512"/>
  <c r="X513"/>
  <c r="X514"/>
  <c r="X515"/>
  <c r="X516"/>
  <c r="X517"/>
  <c r="X518"/>
  <c r="X519"/>
  <c r="X520"/>
  <c r="Y520"/>
  <c r="X521"/>
  <c r="X522"/>
  <c r="X524"/>
  <c r="X525"/>
  <c r="X526"/>
  <c r="X527"/>
  <c r="X528"/>
  <c r="X529"/>
  <c r="X530"/>
  <c r="X531"/>
  <c r="X532"/>
  <c r="X533"/>
  <c r="X536"/>
  <c r="X537"/>
  <c r="X538"/>
  <c r="Y538"/>
  <c r="X539"/>
  <c r="X540"/>
  <c r="X541"/>
  <c r="X542"/>
  <c r="X543"/>
  <c r="X544"/>
  <c r="Y544"/>
  <c r="X545"/>
  <c r="X546"/>
  <c r="X547"/>
  <c r="X5"/>
  <c r="S286"/>
  <c r="AB551" l="1"/>
  <c r="X523"/>
  <c r="S549"/>
  <c r="S548"/>
  <c r="U547"/>
  <c r="S547"/>
  <c r="Q547"/>
  <c r="O547"/>
  <c r="M547"/>
  <c r="K547"/>
  <c r="I547"/>
  <c r="G547"/>
  <c r="U546"/>
  <c r="S546"/>
  <c r="Q546"/>
  <c r="O546"/>
  <c r="M546"/>
  <c r="K546"/>
  <c r="I546"/>
  <c r="G546"/>
  <c r="W546" s="1"/>
  <c r="U545"/>
  <c r="S545"/>
  <c r="Q545"/>
  <c r="O545"/>
  <c r="M545"/>
  <c r="K545"/>
  <c r="I545"/>
  <c r="G545"/>
  <c r="W545" s="1"/>
  <c r="C544"/>
  <c r="E543"/>
  <c r="E542"/>
  <c r="AF542" s="1"/>
  <c r="E541"/>
  <c r="AF541" s="1"/>
  <c r="E540"/>
  <c r="AF540" s="1"/>
  <c r="K539"/>
  <c r="I539"/>
  <c r="G539"/>
  <c r="P535"/>
  <c r="Z535" s="1"/>
  <c r="AE535" s="1"/>
  <c r="P534"/>
  <c r="N534"/>
  <c r="I532"/>
  <c r="G532"/>
  <c r="C531"/>
  <c r="E537" s="1"/>
  <c r="AF537" s="1"/>
  <c r="E530"/>
  <c r="AF530" s="1"/>
  <c r="E529"/>
  <c r="E528"/>
  <c r="U527"/>
  <c r="S527"/>
  <c r="Q527"/>
  <c r="O527"/>
  <c r="M527"/>
  <c r="K527"/>
  <c r="I527"/>
  <c r="G527"/>
  <c r="W527" s="1"/>
  <c r="U526"/>
  <c r="S526"/>
  <c r="Q526"/>
  <c r="O526"/>
  <c r="M526"/>
  <c r="K526"/>
  <c r="I526"/>
  <c r="G526"/>
  <c r="W526" s="1"/>
  <c r="E525"/>
  <c r="E524"/>
  <c r="AF524" s="1"/>
  <c r="E523"/>
  <c r="U522"/>
  <c r="S522"/>
  <c r="Q522"/>
  <c r="O522"/>
  <c r="M522"/>
  <c r="K522"/>
  <c r="I522"/>
  <c r="G522"/>
  <c r="W522" s="1"/>
  <c r="U521"/>
  <c r="S521"/>
  <c r="Q521"/>
  <c r="O521"/>
  <c r="M521"/>
  <c r="K521"/>
  <c r="I521"/>
  <c r="G521"/>
  <c r="W521" s="1"/>
  <c r="U519"/>
  <c r="S519"/>
  <c r="Q519"/>
  <c r="O519"/>
  <c r="M519"/>
  <c r="K519"/>
  <c r="I519"/>
  <c r="G519"/>
  <c r="U518"/>
  <c r="S518"/>
  <c r="Q518"/>
  <c r="O518"/>
  <c r="M518"/>
  <c r="K518"/>
  <c r="I518"/>
  <c r="G518"/>
  <c r="U517"/>
  <c r="S517"/>
  <c r="Q517"/>
  <c r="O517"/>
  <c r="M517"/>
  <c r="K517"/>
  <c r="I517"/>
  <c r="G517"/>
  <c r="U516"/>
  <c r="S516"/>
  <c r="Q516"/>
  <c r="O516"/>
  <c r="M516"/>
  <c r="K516"/>
  <c r="I516"/>
  <c r="G516"/>
  <c r="U515"/>
  <c r="S515"/>
  <c r="Q515"/>
  <c r="O515"/>
  <c r="M515"/>
  <c r="K515"/>
  <c r="I515"/>
  <c r="G515"/>
  <c r="C515"/>
  <c r="U514"/>
  <c r="S514"/>
  <c r="Q514"/>
  <c r="O514"/>
  <c r="M514"/>
  <c r="K514"/>
  <c r="I514"/>
  <c r="G514"/>
  <c r="U513"/>
  <c r="S513"/>
  <c r="Q513"/>
  <c r="O513"/>
  <c r="M513"/>
  <c r="K513"/>
  <c r="I513"/>
  <c r="G513"/>
  <c r="U512"/>
  <c r="S512"/>
  <c r="Q512"/>
  <c r="O512"/>
  <c r="M512"/>
  <c r="K512"/>
  <c r="I512"/>
  <c r="G512"/>
  <c r="U511"/>
  <c r="S511"/>
  <c r="Q511"/>
  <c r="O511"/>
  <c r="M511"/>
  <c r="K511"/>
  <c r="I511"/>
  <c r="G511"/>
  <c r="U510"/>
  <c r="S510"/>
  <c r="Q510"/>
  <c r="O510"/>
  <c r="M510"/>
  <c r="K510"/>
  <c r="I510"/>
  <c r="G510"/>
  <c r="C510"/>
  <c r="U509"/>
  <c r="S509"/>
  <c r="Q509"/>
  <c r="O509"/>
  <c r="M509"/>
  <c r="K509"/>
  <c r="I509"/>
  <c r="G509"/>
  <c r="U508"/>
  <c r="S508"/>
  <c r="Q508"/>
  <c r="O508"/>
  <c r="M508"/>
  <c r="K508"/>
  <c r="I508"/>
  <c r="G508"/>
  <c r="U507"/>
  <c r="S507"/>
  <c r="Q507"/>
  <c r="O507"/>
  <c r="M507"/>
  <c r="K507"/>
  <c r="I507"/>
  <c r="G507"/>
  <c r="U506"/>
  <c r="S506"/>
  <c r="Q506"/>
  <c r="O506"/>
  <c r="M506"/>
  <c r="K506"/>
  <c r="I506"/>
  <c r="G506"/>
  <c r="W506" s="1"/>
  <c r="U505"/>
  <c r="S505"/>
  <c r="Q505"/>
  <c r="O505"/>
  <c r="M505"/>
  <c r="K505"/>
  <c r="I505"/>
  <c r="G505"/>
  <c r="W505" s="1"/>
  <c r="C505"/>
  <c r="U503"/>
  <c r="S503"/>
  <c r="Q503"/>
  <c r="O503"/>
  <c r="M503"/>
  <c r="K503"/>
  <c r="I503"/>
  <c r="G503"/>
  <c r="U502"/>
  <c r="S502"/>
  <c r="Q502"/>
  <c r="O502"/>
  <c r="M502"/>
  <c r="K502"/>
  <c r="I502"/>
  <c r="G502"/>
  <c r="U501"/>
  <c r="S501"/>
  <c r="Q501"/>
  <c r="O501"/>
  <c r="M501"/>
  <c r="K501"/>
  <c r="I501"/>
  <c r="G501"/>
  <c r="U500"/>
  <c r="S500"/>
  <c r="Q500"/>
  <c r="O500"/>
  <c r="M500"/>
  <c r="K500"/>
  <c r="I500"/>
  <c r="G500"/>
  <c r="U499"/>
  <c r="S499"/>
  <c r="Q499"/>
  <c r="O499"/>
  <c r="M499"/>
  <c r="K499"/>
  <c r="I499"/>
  <c r="G499"/>
  <c r="U498"/>
  <c r="S498"/>
  <c r="Q498"/>
  <c r="O498"/>
  <c r="M498"/>
  <c r="K498"/>
  <c r="I498"/>
  <c r="G498"/>
  <c r="U497"/>
  <c r="S497"/>
  <c r="Q497"/>
  <c r="O497"/>
  <c r="M497"/>
  <c r="K497"/>
  <c r="I497"/>
  <c r="G497"/>
  <c r="W497" s="1"/>
  <c r="U496"/>
  <c r="S496"/>
  <c r="Q496"/>
  <c r="O496"/>
  <c r="M496"/>
  <c r="K496"/>
  <c r="I496"/>
  <c r="G496"/>
  <c r="W496" s="1"/>
  <c r="C496"/>
  <c r="U492"/>
  <c r="S492"/>
  <c r="Q492"/>
  <c r="O492"/>
  <c r="M492"/>
  <c r="K492"/>
  <c r="I492"/>
  <c r="G492"/>
  <c r="W492" s="1"/>
  <c r="C492"/>
  <c r="E495" s="1"/>
  <c r="U488"/>
  <c r="S488"/>
  <c r="Q488"/>
  <c r="O488"/>
  <c r="M488"/>
  <c r="K488"/>
  <c r="I488"/>
  <c r="G488"/>
  <c r="W488" s="1"/>
  <c r="C488"/>
  <c r="U484"/>
  <c r="S484"/>
  <c r="Q484"/>
  <c r="O484"/>
  <c r="M484"/>
  <c r="K484"/>
  <c r="I484"/>
  <c r="G484"/>
  <c r="W484" s="1"/>
  <c r="C484"/>
  <c r="E487" s="1"/>
  <c r="U483"/>
  <c r="S483"/>
  <c r="Q483"/>
  <c r="O483"/>
  <c r="M483"/>
  <c r="U479"/>
  <c r="S479"/>
  <c r="Q479"/>
  <c r="O479"/>
  <c r="M479"/>
  <c r="K479"/>
  <c r="I479"/>
  <c r="G479"/>
  <c r="W479" s="1"/>
  <c r="C479"/>
  <c r="E481" s="1"/>
  <c r="U475"/>
  <c r="S475"/>
  <c r="Q475"/>
  <c r="O475"/>
  <c r="M475"/>
  <c r="K475"/>
  <c r="I475"/>
  <c r="G475"/>
  <c r="W475" s="1"/>
  <c r="C475"/>
  <c r="E474"/>
  <c r="E473"/>
  <c r="E472"/>
  <c r="AF472" s="1"/>
  <c r="U471"/>
  <c r="S471"/>
  <c r="Q471"/>
  <c r="O471"/>
  <c r="M471"/>
  <c r="K471"/>
  <c r="I471"/>
  <c r="G471"/>
  <c r="W471" s="1"/>
  <c r="U470"/>
  <c r="S470"/>
  <c r="Q470"/>
  <c r="O470"/>
  <c r="M470"/>
  <c r="K470"/>
  <c r="I470"/>
  <c r="G470"/>
  <c r="W470" s="1"/>
  <c r="U469"/>
  <c r="S469"/>
  <c r="Q469"/>
  <c r="O469"/>
  <c r="M469"/>
  <c r="K469"/>
  <c r="I469"/>
  <c r="G469"/>
  <c r="U468"/>
  <c r="S468"/>
  <c r="Q468"/>
  <c r="O468"/>
  <c r="M468"/>
  <c r="K468"/>
  <c r="I468"/>
  <c r="G468"/>
  <c r="U467"/>
  <c r="S467"/>
  <c r="Q467"/>
  <c r="O467"/>
  <c r="M467"/>
  <c r="K467"/>
  <c r="I467"/>
  <c r="G467"/>
  <c r="U466"/>
  <c r="S466"/>
  <c r="Q466"/>
  <c r="O466"/>
  <c r="M466"/>
  <c r="K466"/>
  <c r="I466"/>
  <c r="G466"/>
  <c r="W466" s="1"/>
  <c r="U465"/>
  <c r="S465"/>
  <c r="Q465"/>
  <c r="O465"/>
  <c r="M465"/>
  <c r="K465"/>
  <c r="I465"/>
  <c r="G465"/>
  <c r="W465" s="1"/>
  <c r="C465"/>
  <c r="E464"/>
  <c r="AF464" s="1"/>
  <c r="E463"/>
  <c r="AF463" s="1"/>
  <c r="E462"/>
  <c r="E461"/>
  <c r="E460"/>
  <c r="AF460" s="1"/>
  <c r="E459"/>
  <c r="AF459" s="1"/>
  <c r="E458"/>
  <c r="E457"/>
  <c r="U456"/>
  <c r="S456"/>
  <c r="Q456"/>
  <c r="O456"/>
  <c r="M456"/>
  <c r="K456"/>
  <c r="I456"/>
  <c r="G456"/>
  <c r="W456" s="1"/>
  <c r="U455"/>
  <c r="S455"/>
  <c r="Q455"/>
  <c r="O455"/>
  <c r="M455"/>
  <c r="K455"/>
  <c r="I455"/>
  <c r="G455"/>
  <c r="W455" s="1"/>
  <c r="E454"/>
  <c r="E453"/>
  <c r="E452"/>
  <c r="AF452" s="1"/>
  <c r="E451"/>
  <c r="E450"/>
  <c r="AF450" s="1"/>
  <c r="E449"/>
  <c r="E448"/>
  <c r="AF448" s="1"/>
  <c r="E447"/>
  <c r="AF447" s="1"/>
  <c r="U446"/>
  <c r="S446"/>
  <c r="Q446"/>
  <c r="O446"/>
  <c r="M446"/>
  <c r="K446"/>
  <c r="I446"/>
  <c r="G446"/>
  <c r="U445"/>
  <c r="S445"/>
  <c r="Q445"/>
  <c r="O445"/>
  <c r="M445"/>
  <c r="K445"/>
  <c r="I445"/>
  <c r="G445"/>
  <c r="U444"/>
  <c r="S444"/>
  <c r="Q444"/>
  <c r="O444"/>
  <c r="M444"/>
  <c r="K444"/>
  <c r="I444"/>
  <c r="G444"/>
  <c r="U443"/>
  <c r="S443"/>
  <c r="Q443"/>
  <c r="O443"/>
  <c r="M443"/>
  <c r="K443"/>
  <c r="I443"/>
  <c r="G443"/>
  <c r="U442"/>
  <c r="S442"/>
  <c r="Q442"/>
  <c r="O442"/>
  <c r="M442"/>
  <c r="K442"/>
  <c r="I442"/>
  <c r="G442"/>
  <c r="U441"/>
  <c r="S441"/>
  <c r="Q441"/>
  <c r="O441"/>
  <c r="M441"/>
  <c r="K441"/>
  <c r="I441"/>
  <c r="G441"/>
  <c r="U440"/>
  <c r="S440"/>
  <c r="Q440"/>
  <c r="O440"/>
  <c r="M440"/>
  <c r="K440"/>
  <c r="I440"/>
  <c r="G440"/>
  <c r="C440"/>
  <c r="E439"/>
  <c r="E438"/>
  <c r="AF438" s="1"/>
  <c r="E437"/>
  <c r="E436"/>
  <c r="AF436" s="1"/>
  <c r="E435"/>
  <c r="AF435" s="1"/>
  <c r="E434"/>
  <c r="AF434" s="1"/>
  <c r="U433"/>
  <c r="S433"/>
  <c r="Q433"/>
  <c r="O433"/>
  <c r="M433"/>
  <c r="K433"/>
  <c r="I433"/>
  <c r="G433"/>
  <c r="W433" s="1"/>
  <c r="U432"/>
  <c r="S432"/>
  <c r="Q432"/>
  <c r="O432"/>
  <c r="M432"/>
  <c r="K432"/>
  <c r="I432"/>
  <c r="G432"/>
  <c r="U431"/>
  <c r="S431"/>
  <c r="Q431"/>
  <c r="O431"/>
  <c r="M431"/>
  <c r="K431"/>
  <c r="I431"/>
  <c r="G431"/>
  <c r="U430"/>
  <c r="S430"/>
  <c r="Q430"/>
  <c r="O430"/>
  <c r="M430"/>
  <c r="K430"/>
  <c r="I430"/>
  <c r="G430"/>
  <c r="U429"/>
  <c r="S429"/>
  <c r="Q429"/>
  <c r="O429"/>
  <c r="M429"/>
  <c r="K429"/>
  <c r="I429"/>
  <c r="G429"/>
  <c r="W429" s="1"/>
  <c r="U428"/>
  <c r="S428"/>
  <c r="Q428"/>
  <c r="O428"/>
  <c r="M428"/>
  <c r="K428"/>
  <c r="I428"/>
  <c r="G428"/>
  <c r="U427"/>
  <c r="S427"/>
  <c r="Q427"/>
  <c r="O427"/>
  <c r="M427"/>
  <c r="K427"/>
  <c r="I427"/>
  <c r="G427"/>
  <c r="W427" s="1"/>
  <c r="U426"/>
  <c r="S426"/>
  <c r="Q426"/>
  <c r="O426"/>
  <c r="M426"/>
  <c r="K426"/>
  <c r="I426"/>
  <c r="G426"/>
  <c r="W426" s="1"/>
  <c r="E425"/>
  <c r="AF425" s="1"/>
  <c r="E424"/>
  <c r="U423"/>
  <c r="S423"/>
  <c r="Q423"/>
  <c r="O423"/>
  <c r="M423"/>
  <c r="K423"/>
  <c r="I423"/>
  <c r="G423"/>
  <c r="W423" s="1"/>
  <c r="U422"/>
  <c r="S422"/>
  <c r="Q422"/>
  <c r="O422"/>
  <c r="M422"/>
  <c r="K422"/>
  <c r="I422"/>
  <c r="G422"/>
  <c r="W422" s="1"/>
  <c r="U421"/>
  <c r="S421"/>
  <c r="Q421"/>
  <c r="O421"/>
  <c r="M421"/>
  <c r="K421"/>
  <c r="I421"/>
  <c r="G421"/>
  <c r="W421" s="1"/>
  <c r="U419"/>
  <c r="S419"/>
  <c r="Q419"/>
  <c r="O419"/>
  <c r="M419"/>
  <c r="K419"/>
  <c r="I419"/>
  <c r="G419"/>
  <c r="U418"/>
  <c r="S418"/>
  <c r="Q418"/>
  <c r="O418"/>
  <c r="M418"/>
  <c r="K418"/>
  <c r="I418"/>
  <c r="G418"/>
  <c r="U417"/>
  <c r="S417"/>
  <c r="Q417"/>
  <c r="O417"/>
  <c r="M417"/>
  <c r="K417"/>
  <c r="I417"/>
  <c r="G417"/>
  <c r="U416"/>
  <c r="S416"/>
  <c r="Q416"/>
  <c r="O416"/>
  <c r="M416"/>
  <c r="K416"/>
  <c r="I416"/>
  <c r="G416"/>
  <c r="U415"/>
  <c r="S415"/>
  <c r="Q415"/>
  <c r="O415"/>
  <c r="M415"/>
  <c r="K415"/>
  <c r="I415"/>
  <c r="G415"/>
  <c r="U414"/>
  <c r="S414"/>
  <c r="Q414"/>
  <c r="O414"/>
  <c r="M414"/>
  <c r="K414"/>
  <c r="I414"/>
  <c r="G414"/>
  <c r="U413"/>
  <c r="S413"/>
  <c r="Q413"/>
  <c r="O413"/>
  <c r="M413"/>
  <c r="K413"/>
  <c r="I413"/>
  <c r="G413"/>
  <c r="W413" s="1"/>
  <c r="U412"/>
  <c r="S412"/>
  <c r="Q412"/>
  <c r="O412"/>
  <c r="M412"/>
  <c r="K412"/>
  <c r="I412"/>
  <c r="G412"/>
  <c r="W412" s="1"/>
  <c r="C412"/>
  <c r="U408"/>
  <c r="S408"/>
  <c r="Q408"/>
  <c r="O408"/>
  <c r="M408"/>
  <c r="K408"/>
  <c r="I408"/>
  <c r="G408"/>
  <c r="W408" s="1"/>
  <c r="C408"/>
  <c r="E407"/>
  <c r="E406"/>
  <c r="E405"/>
  <c r="U404"/>
  <c r="S404"/>
  <c r="Q404"/>
  <c r="O404"/>
  <c r="M404"/>
  <c r="K404"/>
  <c r="I404"/>
  <c r="G404"/>
  <c r="W404" s="1"/>
  <c r="U400"/>
  <c r="S400"/>
  <c r="Q400"/>
  <c r="O400"/>
  <c r="M400"/>
  <c r="K400"/>
  <c r="I400"/>
  <c r="G400"/>
  <c r="W400" s="1"/>
  <c r="C400"/>
  <c r="E403" s="1"/>
  <c r="AF403" s="1"/>
  <c r="U399"/>
  <c r="S399"/>
  <c r="Q399"/>
  <c r="O399"/>
  <c r="M399"/>
  <c r="U395"/>
  <c r="S395"/>
  <c r="Q395"/>
  <c r="O395"/>
  <c r="M395"/>
  <c r="K395"/>
  <c r="I395"/>
  <c r="G395"/>
  <c r="W395" s="1"/>
  <c r="C395"/>
  <c r="E394"/>
  <c r="E393"/>
  <c r="AF393" s="1"/>
  <c r="E392"/>
  <c r="U391"/>
  <c r="S391"/>
  <c r="Q391"/>
  <c r="O391"/>
  <c r="M391"/>
  <c r="K391"/>
  <c r="I391"/>
  <c r="G391"/>
  <c r="W391" s="1"/>
  <c r="E390"/>
  <c r="AF390" s="1"/>
  <c r="E389"/>
  <c r="AF389" s="1"/>
  <c r="E388"/>
  <c r="AF388" s="1"/>
  <c r="U387"/>
  <c r="S387"/>
  <c r="Q387"/>
  <c r="O387"/>
  <c r="M387"/>
  <c r="K387"/>
  <c r="I387"/>
  <c r="G387"/>
  <c r="W387" s="1"/>
  <c r="U386"/>
  <c r="S386"/>
  <c r="Q386"/>
  <c r="O386"/>
  <c r="M386"/>
  <c r="K386"/>
  <c r="I386"/>
  <c r="G386"/>
  <c r="W386" s="1"/>
  <c r="U385"/>
  <c r="S385"/>
  <c r="Q385"/>
  <c r="O385"/>
  <c r="M385"/>
  <c r="K385"/>
  <c r="I385"/>
  <c r="G385"/>
  <c r="U384"/>
  <c r="S384"/>
  <c r="Q384"/>
  <c r="O384"/>
  <c r="M384"/>
  <c r="K384"/>
  <c r="I384"/>
  <c r="G384"/>
  <c r="U383"/>
  <c r="S383"/>
  <c r="Q383"/>
  <c r="O383"/>
  <c r="M383"/>
  <c r="K383"/>
  <c r="I383"/>
  <c r="G383"/>
  <c r="U382"/>
  <c r="S382"/>
  <c r="Q382"/>
  <c r="O382"/>
  <c r="M382"/>
  <c r="K382"/>
  <c r="I382"/>
  <c r="G382"/>
  <c r="U381"/>
  <c r="S381"/>
  <c r="Q381"/>
  <c r="O381"/>
  <c r="M381"/>
  <c r="K381"/>
  <c r="I381"/>
  <c r="G381"/>
  <c r="C381"/>
  <c r="E380"/>
  <c r="AF380" s="1"/>
  <c r="E379"/>
  <c r="AF379" s="1"/>
  <c r="E378"/>
  <c r="E377"/>
  <c r="AF377" s="1"/>
  <c r="E376"/>
  <c r="E375"/>
  <c r="E374"/>
  <c r="E373"/>
  <c r="AF373" s="1"/>
  <c r="U372"/>
  <c r="S372"/>
  <c r="Q372"/>
  <c r="O372"/>
  <c r="M372"/>
  <c r="K372"/>
  <c r="I372"/>
  <c r="G372"/>
  <c r="W372" s="1"/>
  <c r="U371"/>
  <c r="S371"/>
  <c r="Q371"/>
  <c r="O371"/>
  <c r="M371"/>
  <c r="K371"/>
  <c r="I371"/>
  <c r="G371"/>
  <c r="W371" s="1"/>
  <c r="E370"/>
  <c r="E369"/>
  <c r="AF369" s="1"/>
  <c r="E368"/>
  <c r="E367"/>
  <c r="E366"/>
  <c r="AF366" s="1"/>
  <c r="E365"/>
  <c r="AF365" s="1"/>
  <c r="E364"/>
  <c r="AF364" s="1"/>
  <c r="E363"/>
  <c r="AF363" s="1"/>
  <c r="U362"/>
  <c r="S362"/>
  <c r="Q362"/>
  <c r="O362"/>
  <c r="M362"/>
  <c r="K362"/>
  <c r="I362"/>
  <c r="G362"/>
  <c r="W362" s="1"/>
  <c r="U361"/>
  <c r="S361"/>
  <c r="Q361"/>
  <c r="O361"/>
  <c r="M361"/>
  <c r="K361"/>
  <c r="I361"/>
  <c r="G361"/>
  <c r="W361" s="1"/>
  <c r="U360"/>
  <c r="S360"/>
  <c r="Q360"/>
  <c r="O360"/>
  <c r="M360"/>
  <c r="K360"/>
  <c r="I360"/>
  <c r="G360"/>
  <c r="U359"/>
  <c r="S359"/>
  <c r="Q359"/>
  <c r="O359"/>
  <c r="M359"/>
  <c r="K359"/>
  <c r="I359"/>
  <c r="G359"/>
  <c r="U358"/>
  <c r="S358"/>
  <c r="Q358"/>
  <c r="O358"/>
  <c r="M358"/>
  <c r="K358"/>
  <c r="I358"/>
  <c r="G358"/>
  <c r="U357"/>
  <c r="S357"/>
  <c r="Q357"/>
  <c r="O357"/>
  <c r="M357"/>
  <c r="K357"/>
  <c r="I357"/>
  <c r="G357"/>
  <c r="U356"/>
  <c r="S356"/>
  <c r="Q356"/>
  <c r="O356"/>
  <c r="M356"/>
  <c r="K356"/>
  <c r="I356"/>
  <c r="G356"/>
  <c r="W356" s="1"/>
  <c r="C356"/>
  <c r="U355"/>
  <c r="S355"/>
  <c r="Q355"/>
  <c r="O355"/>
  <c r="M355"/>
  <c r="K355"/>
  <c r="I355"/>
  <c r="G355"/>
  <c r="U354"/>
  <c r="S354"/>
  <c r="Q354"/>
  <c r="O354"/>
  <c r="M354"/>
  <c r="K354"/>
  <c r="I354"/>
  <c r="G354"/>
  <c r="W354" s="1"/>
  <c r="U353"/>
  <c r="S353"/>
  <c r="Q353"/>
  <c r="O353"/>
  <c r="M353"/>
  <c r="K353"/>
  <c r="I353"/>
  <c r="G353"/>
  <c r="W353" s="1"/>
  <c r="U352"/>
  <c r="S352"/>
  <c r="Q352"/>
  <c r="O352"/>
  <c r="M352"/>
  <c r="K352"/>
  <c r="I352"/>
  <c r="G352"/>
  <c r="W352" s="1"/>
  <c r="U351"/>
  <c r="S351"/>
  <c r="Q351"/>
  <c r="O351"/>
  <c r="M351"/>
  <c r="K351"/>
  <c r="I351"/>
  <c r="G351"/>
  <c r="W351" s="1"/>
  <c r="E350"/>
  <c r="E349"/>
  <c r="U348"/>
  <c r="S348"/>
  <c r="Q348"/>
  <c r="O348"/>
  <c r="M348"/>
  <c r="K348"/>
  <c r="I348"/>
  <c r="G348"/>
  <c r="W348" s="1"/>
  <c r="U347"/>
  <c r="S347"/>
  <c r="Q347"/>
  <c r="O347"/>
  <c r="M347"/>
  <c r="K347"/>
  <c r="I347"/>
  <c r="G347"/>
  <c r="W347" s="1"/>
  <c r="U346"/>
  <c r="S346"/>
  <c r="Q346"/>
  <c r="O346"/>
  <c r="M346"/>
  <c r="K346"/>
  <c r="I346"/>
  <c r="G346"/>
  <c r="U345"/>
  <c r="S345"/>
  <c r="Q345"/>
  <c r="O345"/>
  <c r="M345"/>
  <c r="K345"/>
  <c r="I345"/>
  <c r="G345"/>
  <c r="W345" s="1"/>
  <c r="U344"/>
  <c r="S344"/>
  <c r="Q344"/>
  <c r="O344"/>
  <c r="M344"/>
  <c r="K344"/>
  <c r="I344"/>
  <c r="G344"/>
  <c r="W344" s="1"/>
  <c r="U343"/>
  <c r="S343"/>
  <c r="Q343"/>
  <c r="O343"/>
  <c r="M343"/>
  <c r="K343"/>
  <c r="I343"/>
  <c r="G343"/>
  <c r="W343" s="1"/>
  <c r="U342"/>
  <c r="S342"/>
  <c r="Q342"/>
  <c r="O342"/>
  <c r="M342"/>
  <c r="K342"/>
  <c r="I342"/>
  <c r="G342"/>
  <c r="W342" s="1"/>
  <c r="U341"/>
  <c r="S341"/>
  <c r="Q341"/>
  <c r="O341"/>
  <c r="M341"/>
  <c r="K341"/>
  <c r="I341"/>
  <c r="G341"/>
  <c r="W341" s="1"/>
  <c r="C341"/>
  <c r="E340"/>
  <c r="AF340" s="1"/>
  <c r="E339"/>
  <c r="U338"/>
  <c r="S338"/>
  <c r="Q338"/>
  <c r="O338"/>
  <c r="M338"/>
  <c r="K338"/>
  <c r="I338"/>
  <c r="G338"/>
  <c r="W338" s="1"/>
  <c r="U337"/>
  <c r="S337"/>
  <c r="Q337"/>
  <c r="O337"/>
  <c r="M337"/>
  <c r="K337"/>
  <c r="I337"/>
  <c r="G337"/>
  <c r="W337" s="1"/>
  <c r="U336"/>
  <c r="S336"/>
  <c r="Q336"/>
  <c r="O336"/>
  <c r="M336"/>
  <c r="K336"/>
  <c r="I336"/>
  <c r="G336"/>
  <c r="W336" s="1"/>
  <c r="U331"/>
  <c r="S331"/>
  <c r="Q331"/>
  <c r="O331"/>
  <c r="M331"/>
  <c r="K331"/>
  <c r="I331"/>
  <c r="G331"/>
  <c r="W331" s="1"/>
  <c r="C331"/>
  <c r="E334" s="1"/>
  <c r="E330"/>
  <c r="AF330" s="1"/>
  <c r="E329"/>
  <c r="AF329" s="1"/>
  <c r="E328"/>
  <c r="AF328" s="1"/>
  <c r="U327"/>
  <c r="S327"/>
  <c r="Q327"/>
  <c r="O327"/>
  <c r="M327"/>
  <c r="K327"/>
  <c r="I327"/>
  <c r="G327"/>
  <c r="W327" s="1"/>
  <c r="E326"/>
  <c r="E325"/>
  <c r="AF325" s="1"/>
  <c r="E324"/>
  <c r="U323"/>
  <c r="S323"/>
  <c r="Q323"/>
  <c r="O323"/>
  <c r="M323"/>
  <c r="K323"/>
  <c r="I323"/>
  <c r="G323"/>
  <c r="W323" s="1"/>
  <c r="E322"/>
  <c r="AF322" s="1"/>
  <c r="E321"/>
  <c r="AF321" s="1"/>
  <c r="E320"/>
  <c r="U319"/>
  <c r="S319"/>
  <c r="Q319"/>
  <c r="O319"/>
  <c r="M319"/>
  <c r="K319"/>
  <c r="I319"/>
  <c r="G319"/>
  <c r="W319" s="1"/>
  <c r="U318"/>
  <c r="S318"/>
  <c r="Q318"/>
  <c r="O318"/>
  <c r="M318"/>
  <c r="K318"/>
  <c r="I318"/>
  <c r="G318"/>
  <c r="W318" s="1"/>
  <c r="U317"/>
  <c r="S317"/>
  <c r="Q317"/>
  <c r="O317"/>
  <c r="M317"/>
  <c r="K317"/>
  <c r="I317"/>
  <c r="G317"/>
  <c r="U316"/>
  <c r="S316"/>
  <c r="Q316"/>
  <c r="O316"/>
  <c r="M316"/>
  <c r="K316"/>
  <c r="I316"/>
  <c r="G316"/>
  <c r="U315"/>
  <c r="S315"/>
  <c r="Q315"/>
  <c r="O315"/>
  <c r="M315"/>
  <c r="K315"/>
  <c r="I315"/>
  <c r="G315"/>
  <c r="W315" s="1"/>
  <c r="U314"/>
  <c r="S314"/>
  <c r="Q314"/>
  <c r="O314"/>
  <c r="M314"/>
  <c r="K314"/>
  <c r="I314"/>
  <c r="G314"/>
  <c r="W314" s="1"/>
  <c r="U313"/>
  <c r="S313"/>
  <c r="Q313"/>
  <c r="O313"/>
  <c r="M313"/>
  <c r="K313"/>
  <c r="I313"/>
  <c r="G313"/>
  <c r="W313" s="1"/>
  <c r="C313"/>
  <c r="U312"/>
  <c r="S312"/>
  <c r="Q312"/>
  <c r="O312"/>
  <c r="M312"/>
  <c r="K312"/>
  <c r="I312"/>
  <c r="G312"/>
  <c r="W312" s="1"/>
  <c r="U311"/>
  <c r="S311"/>
  <c r="Q311"/>
  <c r="O311"/>
  <c r="M311"/>
  <c r="K311"/>
  <c r="I311"/>
  <c r="G311"/>
  <c r="W311" s="1"/>
  <c r="U310"/>
  <c r="S310"/>
  <c r="Q310"/>
  <c r="O310"/>
  <c r="M310"/>
  <c r="K310"/>
  <c r="I310"/>
  <c r="G310"/>
  <c r="W310" s="1"/>
  <c r="U309"/>
  <c r="S309"/>
  <c r="Q309"/>
  <c r="O309"/>
  <c r="M309"/>
  <c r="K309"/>
  <c r="I309"/>
  <c r="G309"/>
  <c r="W309" s="1"/>
  <c r="E308"/>
  <c r="AF308" s="1"/>
  <c r="E307"/>
  <c r="U306"/>
  <c r="S306"/>
  <c r="Q306"/>
  <c r="O306"/>
  <c r="M306"/>
  <c r="K306"/>
  <c r="I306"/>
  <c r="G306"/>
  <c r="W306" s="1"/>
  <c r="U305"/>
  <c r="S305"/>
  <c r="Q305"/>
  <c r="O305"/>
  <c r="M305"/>
  <c r="K305"/>
  <c r="I305"/>
  <c r="G305"/>
  <c r="W305" s="1"/>
  <c r="U304"/>
  <c r="S304"/>
  <c r="Q304"/>
  <c r="O304"/>
  <c r="M304"/>
  <c r="K304"/>
  <c r="I304"/>
  <c r="G304"/>
  <c r="U303"/>
  <c r="S303"/>
  <c r="Q303"/>
  <c r="O303"/>
  <c r="M303"/>
  <c r="K303"/>
  <c r="I303"/>
  <c r="G303"/>
  <c r="W303" s="1"/>
  <c r="U302"/>
  <c r="S302"/>
  <c r="Q302"/>
  <c r="O302"/>
  <c r="M302"/>
  <c r="K302"/>
  <c r="I302"/>
  <c r="G302"/>
  <c r="W302" s="1"/>
  <c r="U301"/>
  <c r="S301"/>
  <c r="Q301"/>
  <c r="O301"/>
  <c r="M301"/>
  <c r="K301"/>
  <c r="I301"/>
  <c r="G301"/>
  <c r="W301" s="1"/>
  <c r="U300"/>
  <c r="S300"/>
  <c r="Q300"/>
  <c r="O300"/>
  <c r="M300"/>
  <c r="K300"/>
  <c r="I300"/>
  <c r="G300"/>
  <c r="W300" s="1"/>
  <c r="U299"/>
  <c r="S299"/>
  <c r="Q299"/>
  <c r="O299"/>
  <c r="M299"/>
  <c r="K299"/>
  <c r="I299"/>
  <c r="G299"/>
  <c r="W299" s="1"/>
  <c r="E298"/>
  <c r="E297"/>
  <c r="AF297" s="1"/>
  <c r="U296"/>
  <c r="S296"/>
  <c r="Q296"/>
  <c r="O296"/>
  <c r="M296"/>
  <c r="K296"/>
  <c r="I296"/>
  <c r="G296"/>
  <c r="W296" s="1"/>
  <c r="U295"/>
  <c r="S295"/>
  <c r="Q295"/>
  <c r="O295"/>
  <c r="M295"/>
  <c r="K295"/>
  <c r="I295"/>
  <c r="G295"/>
  <c r="W295" s="1"/>
  <c r="U294"/>
  <c r="S294"/>
  <c r="Q294"/>
  <c r="O294"/>
  <c r="M294"/>
  <c r="K294"/>
  <c r="I294"/>
  <c r="G294"/>
  <c r="W294" s="1"/>
  <c r="U292"/>
  <c r="S292"/>
  <c r="Q292"/>
  <c r="O292"/>
  <c r="M292"/>
  <c r="K292"/>
  <c r="I292"/>
  <c r="G292"/>
  <c r="U291"/>
  <c r="S291"/>
  <c r="Q291"/>
  <c r="O291"/>
  <c r="M291"/>
  <c r="K291"/>
  <c r="I291"/>
  <c r="G291"/>
  <c r="U290"/>
  <c r="S290"/>
  <c r="Q290"/>
  <c r="O290"/>
  <c r="M290"/>
  <c r="K290"/>
  <c r="I290"/>
  <c r="G290"/>
  <c r="W290" s="1"/>
  <c r="U289"/>
  <c r="S289"/>
  <c r="Q289"/>
  <c r="O289"/>
  <c r="M289"/>
  <c r="K289"/>
  <c r="I289"/>
  <c r="G289"/>
  <c r="W289" s="1"/>
  <c r="U288"/>
  <c r="S288"/>
  <c r="Q288"/>
  <c r="O288"/>
  <c r="M288"/>
  <c r="K288"/>
  <c r="I288"/>
  <c r="G288"/>
  <c r="W288" s="1"/>
  <c r="U287"/>
  <c r="S287"/>
  <c r="Q287"/>
  <c r="O287"/>
  <c r="M287"/>
  <c r="K287"/>
  <c r="I287"/>
  <c r="G287"/>
  <c r="W287" s="1"/>
  <c r="P286"/>
  <c r="Z286" s="1"/>
  <c r="AE286" s="1"/>
  <c r="AF286" s="1"/>
  <c r="O286"/>
  <c r="M286"/>
  <c r="K286"/>
  <c r="I286"/>
  <c r="G286"/>
  <c r="C285"/>
  <c r="U284"/>
  <c r="S284"/>
  <c r="Q284"/>
  <c r="O284"/>
  <c r="M284"/>
  <c r="K284"/>
  <c r="I284"/>
  <c r="G284"/>
  <c r="U283"/>
  <c r="S283"/>
  <c r="Q283"/>
  <c r="O283"/>
  <c r="M283"/>
  <c r="K283"/>
  <c r="I283"/>
  <c r="G283"/>
  <c r="U282"/>
  <c r="S282"/>
  <c r="Q282"/>
  <c r="O282"/>
  <c r="M282"/>
  <c r="K282"/>
  <c r="I282"/>
  <c r="G282"/>
  <c r="W282" s="1"/>
  <c r="U281"/>
  <c r="S281"/>
  <c r="Q281"/>
  <c r="O281"/>
  <c r="M281"/>
  <c r="K281"/>
  <c r="I281"/>
  <c r="G281"/>
  <c r="W281" s="1"/>
  <c r="C280"/>
  <c r="U276"/>
  <c r="S276"/>
  <c r="Q276"/>
  <c r="O276"/>
  <c r="M276"/>
  <c r="C276"/>
  <c r="E275"/>
  <c r="AF275" s="1"/>
  <c r="E274"/>
  <c r="E273"/>
  <c r="AF273" s="1"/>
  <c r="U272"/>
  <c r="S272"/>
  <c r="Q272"/>
  <c r="O272"/>
  <c r="M272"/>
  <c r="U271"/>
  <c r="S271"/>
  <c r="Q271"/>
  <c r="O271"/>
  <c r="M271"/>
  <c r="U270"/>
  <c r="S270"/>
  <c r="Q270"/>
  <c r="O270"/>
  <c r="M270"/>
  <c r="K270"/>
  <c r="I270"/>
  <c r="G270"/>
  <c r="U269"/>
  <c r="S269"/>
  <c r="Q269"/>
  <c r="O269"/>
  <c r="M269"/>
  <c r="K269"/>
  <c r="I269"/>
  <c r="G269"/>
  <c r="W269" s="1"/>
  <c r="U268"/>
  <c r="S268"/>
  <c r="Q268"/>
  <c r="O268"/>
  <c r="M268"/>
  <c r="K268"/>
  <c r="I268"/>
  <c r="G268"/>
  <c r="W268" s="1"/>
  <c r="U267"/>
  <c r="S267"/>
  <c r="Q267"/>
  <c r="O267"/>
  <c r="M267"/>
  <c r="K267"/>
  <c r="I267"/>
  <c r="G267"/>
  <c r="W267" s="1"/>
  <c r="C266"/>
  <c r="U262"/>
  <c r="S262"/>
  <c r="Q262"/>
  <c r="O262"/>
  <c r="M262"/>
  <c r="C262"/>
  <c r="E265" s="1"/>
  <c r="E261"/>
  <c r="AF261" s="1"/>
  <c r="E260"/>
  <c r="AF260" s="1"/>
  <c r="E259"/>
  <c r="U258"/>
  <c r="S258"/>
  <c r="Q258"/>
  <c r="O258"/>
  <c r="M258"/>
  <c r="U257"/>
  <c r="S257"/>
  <c r="Q257"/>
  <c r="O257"/>
  <c r="M257"/>
  <c r="U256"/>
  <c r="S256"/>
  <c r="Q256"/>
  <c r="O256"/>
  <c r="M256"/>
  <c r="K256"/>
  <c r="I256"/>
  <c r="G256"/>
  <c r="U255"/>
  <c r="S255"/>
  <c r="Q255"/>
  <c r="O255"/>
  <c r="M255"/>
  <c r="K255"/>
  <c r="I255"/>
  <c r="G255"/>
  <c r="W255" s="1"/>
  <c r="U254"/>
  <c r="S254"/>
  <c r="Q254"/>
  <c r="O254"/>
  <c r="M254"/>
  <c r="K254"/>
  <c r="I254"/>
  <c r="G254"/>
  <c r="W254" s="1"/>
  <c r="U253"/>
  <c r="S253"/>
  <c r="Q253"/>
  <c r="O253"/>
  <c r="M253"/>
  <c r="K253"/>
  <c r="I253"/>
  <c r="G253"/>
  <c r="W253" s="1"/>
  <c r="C252"/>
  <c r="U251"/>
  <c r="S251"/>
  <c r="Q251"/>
  <c r="O251"/>
  <c r="M251"/>
  <c r="U247"/>
  <c r="S247"/>
  <c r="Q247"/>
  <c r="O247"/>
  <c r="M247"/>
  <c r="C247"/>
  <c r="E248" s="1"/>
  <c r="AF248" s="1"/>
  <c r="U246"/>
  <c r="S246"/>
  <c r="Q246"/>
  <c r="O246"/>
  <c r="M246"/>
  <c r="U245"/>
  <c r="S245"/>
  <c r="Q245"/>
  <c r="O245"/>
  <c r="M245"/>
  <c r="K245"/>
  <c r="I245"/>
  <c r="G245"/>
  <c r="U244"/>
  <c r="S244"/>
  <c r="Q244"/>
  <c r="O244"/>
  <c r="M244"/>
  <c r="K244"/>
  <c r="I244"/>
  <c r="G244"/>
  <c r="W244" s="1"/>
  <c r="U243"/>
  <c r="S243"/>
  <c r="Q243"/>
  <c r="O243"/>
  <c r="M243"/>
  <c r="K243"/>
  <c r="I243"/>
  <c r="G243"/>
  <c r="W243" s="1"/>
  <c r="U242"/>
  <c r="S242"/>
  <c r="Q242"/>
  <c r="O242"/>
  <c r="M242"/>
  <c r="K242"/>
  <c r="I242"/>
  <c r="G242"/>
  <c r="W242" s="1"/>
  <c r="E241"/>
  <c r="AF241" s="1"/>
  <c r="E240"/>
  <c r="U239"/>
  <c r="S239"/>
  <c r="Q239"/>
  <c r="O239"/>
  <c r="M239"/>
  <c r="K239"/>
  <c r="I239"/>
  <c r="G239"/>
  <c r="W239" s="1"/>
  <c r="E237"/>
  <c r="E236"/>
  <c r="AF236" s="1"/>
  <c r="E235"/>
  <c r="AF235" s="1"/>
  <c r="U234"/>
  <c r="S234"/>
  <c r="Q234"/>
  <c r="O234"/>
  <c r="M234"/>
  <c r="E233"/>
  <c r="AF233" s="1"/>
  <c r="E232"/>
  <c r="AF232" s="1"/>
  <c r="E231"/>
  <c r="U230"/>
  <c r="S230"/>
  <c r="Q230"/>
  <c r="O230"/>
  <c r="M230"/>
  <c r="E229"/>
  <c r="E228"/>
  <c r="AF228" s="1"/>
  <c r="E227"/>
  <c r="U226"/>
  <c r="S226"/>
  <c r="Q226"/>
  <c r="O226"/>
  <c r="M226"/>
  <c r="U225"/>
  <c r="S225"/>
  <c r="Q225"/>
  <c r="O225"/>
  <c r="M225"/>
  <c r="U224"/>
  <c r="S224"/>
  <c r="Q224"/>
  <c r="O224"/>
  <c r="M224"/>
  <c r="K224"/>
  <c r="I224"/>
  <c r="G224"/>
  <c r="U223"/>
  <c r="S223"/>
  <c r="Q223"/>
  <c r="O223"/>
  <c r="M223"/>
  <c r="K223"/>
  <c r="I223"/>
  <c r="G223"/>
  <c r="W223" s="1"/>
  <c r="U222"/>
  <c r="S222"/>
  <c r="Q222"/>
  <c r="O222"/>
  <c r="M222"/>
  <c r="K222"/>
  <c r="I222"/>
  <c r="G222"/>
  <c r="W222" s="1"/>
  <c r="U221"/>
  <c r="S221"/>
  <c r="Q221"/>
  <c r="O221"/>
  <c r="M221"/>
  <c r="K221"/>
  <c r="I221"/>
  <c r="G221"/>
  <c r="W221" s="1"/>
  <c r="U220"/>
  <c r="S220"/>
  <c r="Q220"/>
  <c r="O220"/>
  <c r="M220"/>
  <c r="K220"/>
  <c r="I220"/>
  <c r="G220"/>
  <c r="W220" s="1"/>
  <c r="U219"/>
  <c r="S219"/>
  <c r="Q219"/>
  <c r="O219"/>
  <c r="M219"/>
  <c r="K219"/>
  <c r="I219"/>
  <c r="G219"/>
  <c r="W219" s="1"/>
  <c r="U218"/>
  <c r="S218"/>
  <c r="Q218"/>
  <c r="O218"/>
  <c r="M218"/>
  <c r="K218"/>
  <c r="I218"/>
  <c r="G218"/>
  <c r="W218" s="1"/>
  <c r="E217"/>
  <c r="E216"/>
  <c r="U215"/>
  <c r="S215"/>
  <c r="Q215"/>
  <c r="O215"/>
  <c r="M215"/>
  <c r="K215"/>
  <c r="I215"/>
  <c r="G215"/>
  <c r="W215" s="1"/>
  <c r="S213"/>
  <c r="Q213"/>
  <c r="O213"/>
  <c r="M213"/>
  <c r="K213"/>
  <c r="I213"/>
  <c r="G213"/>
  <c r="U212"/>
  <c r="S212"/>
  <c r="Q212"/>
  <c r="O212"/>
  <c r="M212"/>
  <c r="K212"/>
  <c r="I212"/>
  <c r="G212"/>
  <c r="W212" s="1"/>
  <c r="U211"/>
  <c r="S211"/>
  <c r="Q211"/>
  <c r="O211"/>
  <c r="M211"/>
  <c r="K211"/>
  <c r="I211"/>
  <c r="G211"/>
  <c r="W211" s="1"/>
  <c r="U210"/>
  <c r="S210"/>
  <c r="Q210"/>
  <c r="O210"/>
  <c r="M210"/>
  <c r="K210"/>
  <c r="I210"/>
  <c r="G210"/>
  <c r="W210" s="1"/>
  <c r="U209"/>
  <c r="S209"/>
  <c r="Q209"/>
  <c r="O209"/>
  <c r="M209"/>
  <c r="K209"/>
  <c r="I209"/>
  <c r="G209"/>
  <c r="W209" s="1"/>
  <c r="U208"/>
  <c r="S208"/>
  <c r="Q208"/>
  <c r="O208"/>
  <c r="M208"/>
  <c r="K208"/>
  <c r="I208"/>
  <c r="G208"/>
  <c r="W208" s="1"/>
  <c r="U207"/>
  <c r="S207"/>
  <c r="Q207"/>
  <c r="O207"/>
  <c r="M207"/>
  <c r="K207"/>
  <c r="I207"/>
  <c r="G207"/>
  <c r="W207" s="1"/>
  <c r="E206"/>
  <c r="E205"/>
  <c r="AF205" s="1"/>
  <c r="U204"/>
  <c r="S204"/>
  <c r="Q204"/>
  <c r="O204"/>
  <c r="M204"/>
  <c r="K204"/>
  <c r="I204"/>
  <c r="G204"/>
  <c r="W204" s="1"/>
  <c r="U202"/>
  <c r="S202"/>
  <c r="Q202"/>
  <c r="O202"/>
  <c r="M202"/>
  <c r="K202"/>
  <c r="I202"/>
  <c r="G202"/>
  <c r="U201"/>
  <c r="S201"/>
  <c r="Q201"/>
  <c r="O201"/>
  <c r="M201"/>
  <c r="K201"/>
  <c r="I201"/>
  <c r="G201"/>
  <c r="U200"/>
  <c r="S200"/>
  <c r="Q200"/>
  <c r="O200"/>
  <c r="M200"/>
  <c r="K200"/>
  <c r="I200"/>
  <c r="G200"/>
  <c r="W200" s="1"/>
  <c r="U199"/>
  <c r="S199"/>
  <c r="Q199"/>
  <c r="O199"/>
  <c r="M199"/>
  <c r="K199"/>
  <c r="I199"/>
  <c r="G199"/>
  <c r="W199" s="1"/>
  <c r="U198"/>
  <c r="S198"/>
  <c r="Q198"/>
  <c r="O198"/>
  <c r="M198"/>
  <c r="K198"/>
  <c r="I198"/>
  <c r="G198"/>
  <c r="W198" s="1"/>
  <c r="U197"/>
  <c r="S197"/>
  <c r="Q197"/>
  <c r="O197"/>
  <c r="M197"/>
  <c r="K197"/>
  <c r="I197"/>
  <c r="G197"/>
  <c r="W197" s="1"/>
  <c r="U196"/>
  <c r="S196"/>
  <c r="Q196"/>
  <c r="O196"/>
  <c r="M196"/>
  <c r="K196"/>
  <c r="I196"/>
  <c r="G196"/>
  <c r="W196" s="1"/>
  <c r="E195"/>
  <c r="E194"/>
  <c r="U193"/>
  <c r="S193"/>
  <c r="Q193"/>
  <c r="O193"/>
  <c r="M193"/>
  <c r="K193"/>
  <c r="I193"/>
  <c r="G193"/>
  <c r="W193" s="1"/>
  <c r="E191"/>
  <c r="AF191" s="1"/>
  <c r="E190"/>
  <c r="E189"/>
  <c r="AF189" s="1"/>
  <c r="U188"/>
  <c r="S188"/>
  <c r="Q188"/>
  <c r="O188"/>
  <c r="M188"/>
  <c r="U187"/>
  <c r="S187"/>
  <c r="Q187"/>
  <c r="O187"/>
  <c r="M187"/>
  <c r="E186"/>
  <c r="E185"/>
  <c r="E184"/>
  <c r="AF184" s="1"/>
  <c r="U183"/>
  <c r="S183"/>
  <c r="Q183"/>
  <c r="O183"/>
  <c r="M183"/>
  <c r="U182"/>
  <c r="S182"/>
  <c r="Q182"/>
  <c r="O182"/>
  <c r="M182"/>
  <c r="U181"/>
  <c r="S181"/>
  <c r="Q181"/>
  <c r="O181"/>
  <c r="M181"/>
  <c r="K181"/>
  <c r="I181"/>
  <c r="G181"/>
  <c r="U180"/>
  <c r="S180"/>
  <c r="Q180"/>
  <c r="O180"/>
  <c r="M180"/>
  <c r="K180"/>
  <c r="I180"/>
  <c r="G180"/>
  <c r="W180" s="1"/>
  <c r="U179"/>
  <c r="S179"/>
  <c r="Q179"/>
  <c r="O179"/>
  <c r="M179"/>
  <c r="K179"/>
  <c r="I179"/>
  <c r="G179"/>
  <c r="W179" s="1"/>
  <c r="U178"/>
  <c r="S178"/>
  <c r="Q178"/>
  <c r="O178"/>
  <c r="M178"/>
  <c r="K178"/>
  <c r="I178"/>
  <c r="G178"/>
  <c r="W178" s="1"/>
  <c r="U177"/>
  <c r="S177"/>
  <c r="Q177"/>
  <c r="O177"/>
  <c r="M177"/>
  <c r="K177"/>
  <c r="I177"/>
  <c r="G177"/>
  <c r="W177" s="1"/>
  <c r="U176"/>
  <c r="S176"/>
  <c r="Q176"/>
  <c r="O176"/>
  <c r="M176"/>
  <c r="K176"/>
  <c r="I176"/>
  <c r="G176"/>
  <c r="W176" s="1"/>
  <c r="E175"/>
  <c r="AF175" s="1"/>
  <c r="E174"/>
  <c r="AF174" s="1"/>
  <c r="U173"/>
  <c r="S173"/>
  <c r="Q173"/>
  <c r="O173"/>
  <c r="M173"/>
  <c r="K173"/>
  <c r="I173"/>
  <c r="G173"/>
  <c r="W173" s="1"/>
  <c r="U171"/>
  <c r="S171"/>
  <c r="Q171"/>
  <c r="O171"/>
  <c r="M171"/>
  <c r="U167"/>
  <c r="S167"/>
  <c r="Q167"/>
  <c r="O167"/>
  <c r="M167"/>
  <c r="C167"/>
  <c r="E168" s="1"/>
  <c r="U163"/>
  <c r="S163"/>
  <c r="Q163"/>
  <c r="O163"/>
  <c r="M163"/>
  <c r="U162"/>
  <c r="S162"/>
  <c r="Q162"/>
  <c r="O162"/>
  <c r="M162"/>
  <c r="C162"/>
  <c r="E166" s="1"/>
  <c r="U161"/>
  <c r="S161"/>
  <c r="Q161"/>
  <c r="O161"/>
  <c r="M161"/>
  <c r="K161"/>
  <c r="I161"/>
  <c r="G161"/>
  <c r="U160"/>
  <c r="S160"/>
  <c r="Q160"/>
  <c r="O160"/>
  <c r="M160"/>
  <c r="K160"/>
  <c r="I160"/>
  <c r="G160"/>
  <c r="U159"/>
  <c r="S159"/>
  <c r="Q159"/>
  <c r="O159"/>
  <c r="M159"/>
  <c r="K159"/>
  <c r="I159"/>
  <c r="G159"/>
  <c r="W159" s="1"/>
  <c r="U158"/>
  <c r="S158"/>
  <c r="Q158"/>
  <c r="O158"/>
  <c r="M158"/>
  <c r="K158"/>
  <c r="I158"/>
  <c r="G158"/>
  <c r="W158" s="1"/>
  <c r="U157"/>
  <c r="S157"/>
  <c r="Q157"/>
  <c r="O157"/>
  <c r="M157"/>
  <c r="K157"/>
  <c r="I157"/>
  <c r="G157"/>
  <c r="W157" s="1"/>
  <c r="U156"/>
  <c r="S156"/>
  <c r="Q156"/>
  <c r="O156"/>
  <c r="M156"/>
  <c r="K156"/>
  <c r="I156"/>
  <c r="G156"/>
  <c r="W156" s="1"/>
  <c r="U155"/>
  <c r="S155"/>
  <c r="Q155"/>
  <c r="O155"/>
  <c r="M155"/>
  <c r="K155"/>
  <c r="I155"/>
  <c r="G155"/>
  <c r="W155" s="1"/>
  <c r="E154"/>
  <c r="AF154" s="1"/>
  <c r="E153"/>
  <c r="U152"/>
  <c r="S152"/>
  <c r="Q152"/>
  <c r="O152"/>
  <c r="M152"/>
  <c r="K152"/>
  <c r="I152"/>
  <c r="G152"/>
  <c r="W152" s="1"/>
  <c r="E150"/>
  <c r="U149"/>
  <c r="S149"/>
  <c r="Q149"/>
  <c r="O149"/>
  <c r="M149"/>
  <c r="K149"/>
  <c r="I149"/>
  <c r="G149"/>
  <c r="W149" s="1"/>
  <c r="E148"/>
  <c r="AF148" s="1"/>
  <c r="E147"/>
  <c r="U146"/>
  <c r="S146"/>
  <c r="Q146"/>
  <c r="O146"/>
  <c r="M146"/>
  <c r="K146"/>
  <c r="I146"/>
  <c r="G146"/>
  <c r="W146" s="1"/>
  <c r="U145"/>
  <c r="S145"/>
  <c r="Q145"/>
  <c r="O145"/>
  <c r="M145"/>
  <c r="K145"/>
  <c r="I145"/>
  <c r="G145"/>
  <c r="W145" s="1"/>
  <c r="E144"/>
  <c r="AF144" s="1"/>
  <c r="E143"/>
  <c r="AF143" s="1"/>
  <c r="U142"/>
  <c r="S142"/>
  <c r="Q142"/>
  <c r="O142"/>
  <c r="M142"/>
  <c r="K142"/>
  <c r="I142"/>
  <c r="G142"/>
  <c r="W142" s="1"/>
  <c r="U140"/>
  <c r="S140"/>
  <c r="Q140"/>
  <c r="O140"/>
  <c r="M140"/>
  <c r="E139"/>
  <c r="E138"/>
  <c r="E137"/>
  <c r="U136"/>
  <c r="S136"/>
  <c r="Q136"/>
  <c r="O136"/>
  <c r="M136"/>
  <c r="E135"/>
  <c r="E134"/>
  <c r="AF134" s="1"/>
  <c r="E133"/>
  <c r="U132"/>
  <c r="S132"/>
  <c r="Q132"/>
  <c r="O132"/>
  <c r="M132"/>
  <c r="E131"/>
  <c r="E130"/>
  <c r="E129"/>
  <c r="AF129" s="1"/>
  <c r="U128"/>
  <c r="S128"/>
  <c r="Q128"/>
  <c r="O128"/>
  <c r="M128"/>
  <c r="E127"/>
  <c r="AF127" s="1"/>
  <c r="E126"/>
  <c r="AF126" s="1"/>
  <c r="E125"/>
  <c r="AF125" s="1"/>
  <c r="U124"/>
  <c r="S124"/>
  <c r="Q124"/>
  <c r="O124"/>
  <c r="M124"/>
  <c r="E123"/>
  <c r="E122"/>
  <c r="E121"/>
  <c r="U120"/>
  <c r="S120"/>
  <c r="Q120"/>
  <c r="O120"/>
  <c r="M120"/>
  <c r="U119"/>
  <c r="S119"/>
  <c r="Q119"/>
  <c r="O119"/>
  <c r="M119"/>
  <c r="U118"/>
  <c r="S118"/>
  <c r="Q118"/>
  <c r="O118"/>
  <c r="M118"/>
  <c r="K118"/>
  <c r="I118"/>
  <c r="G118"/>
  <c r="U117"/>
  <c r="S117"/>
  <c r="Q117"/>
  <c r="O117"/>
  <c r="M117"/>
  <c r="K117"/>
  <c r="I117"/>
  <c r="G117"/>
  <c r="U116"/>
  <c r="S116"/>
  <c r="Q116"/>
  <c r="O116"/>
  <c r="M116"/>
  <c r="K116"/>
  <c r="I116"/>
  <c r="G116"/>
  <c r="W116" s="1"/>
  <c r="U115"/>
  <c r="S115"/>
  <c r="Q115"/>
  <c r="O115"/>
  <c r="M115"/>
  <c r="K115"/>
  <c r="I115"/>
  <c r="G115"/>
  <c r="W115" s="1"/>
  <c r="U114"/>
  <c r="S114"/>
  <c r="Q114"/>
  <c r="O114"/>
  <c r="M114"/>
  <c r="K114"/>
  <c r="I114"/>
  <c r="G114"/>
  <c r="W114" s="1"/>
  <c r="U113"/>
  <c r="S113"/>
  <c r="Q113"/>
  <c r="O113"/>
  <c r="M113"/>
  <c r="K113"/>
  <c r="I113"/>
  <c r="G113"/>
  <c r="W113" s="1"/>
  <c r="E112"/>
  <c r="AF112" s="1"/>
  <c r="E111"/>
  <c r="U110"/>
  <c r="S110"/>
  <c r="Q110"/>
  <c r="O110"/>
  <c r="M110"/>
  <c r="K110"/>
  <c r="I110"/>
  <c r="G110"/>
  <c r="W110" s="1"/>
  <c r="U108"/>
  <c r="S108"/>
  <c r="Q108"/>
  <c r="O108"/>
  <c r="M108"/>
  <c r="K108"/>
  <c r="I108"/>
  <c r="G108"/>
  <c r="U107"/>
  <c r="S107"/>
  <c r="P107"/>
  <c r="Z107" s="1"/>
  <c r="AE107" s="1"/>
  <c r="AF107" s="1"/>
  <c r="O107"/>
  <c r="M107"/>
  <c r="K107"/>
  <c r="I107"/>
  <c r="G107"/>
  <c r="W107" s="1"/>
  <c r="U106"/>
  <c r="S106"/>
  <c r="Q106"/>
  <c r="O106"/>
  <c r="M106"/>
  <c r="K106"/>
  <c r="I106"/>
  <c r="G106"/>
  <c r="W106" s="1"/>
  <c r="U105"/>
  <c r="S105"/>
  <c r="Q105"/>
  <c r="O105"/>
  <c r="M105"/>
  <c r="K105"/>
  <c r="I105"/>
  <c r="G105"/>
  <c r="W105" s="1"/>
  <c r="U104"/>
  <c r="S104"/>
  <c r="Q104"/>
  <c r="O104"/>
  <c r="M104"/>
  <c r="K104"/>
  <c r="I104"/>
  <c r="G104"/>
  <c r="W104" s="1"/>
  <c r="U103"/>
  <c r="S103"/>
  <c r="Q103"/>
  <c r="O103"/>
  <c r="M103"/>
  <c r="K103"/>
  <c r="I103"/>
  <c r="G103"/>
  <c r="W103" s="1"/>
  <c r="E102"/>
  <c r="AF102" s="1"/>
  <c r="E101"/>
  <c r="U100"/>
  <c r="S100"/>
  <c r="Q100"/>
  <c r="O100"/>
  <c r="M100"/>
  <c r="K100"/>
  <c r="I100"/>
  <c r="G100"/>
  <c r="W100" s="1"/>
  <c r="E98"/>
  <c r="U97"/>
  <c r="S97"/>
  <c r="Q97"/>
  <c r="O97"/>
  <c r="M97"/>
  <c r="K97"/>
  <c r="I97"/>
  <c r="G97"/>
  <c r="W97" s="1"/>
  <c r="U96"/>
  <c r="S96"/>
  <c r="Q96"/>
  <c r="O96"/>
  <c r="M96"/>
  <c r="K96"/>
  <c r="I96"/>
  <c r="G96"/>
  <c r="W96" s="1"/>
  <c r="U95"/>
  <c r="S95"/>
  <c r="Q95"/>
  <c r="O95"/>
  <c r="M95"/>
  <c r="K95"/>
  <c r="I95"/>
  <c r="G95"/>
  <c r="W95" s="1"/>
  <c r="U94"/>
  <c r="S94"/>
  <c r="Q94"/>
  <c r="O94"/>
  <c r="M94"/>
  <c r="K94"/>
  <c r="I94"/>
  <c r="G94"/>
  <c r="W94" s="1"/>
  <c r="E93"/>
  <c r="E92"/>
  <c r="U91"/>
  <c r="S91"/>
  <c r="Q91"/>
  <c r="O91"/>
  <c r="M91"/>
  <c r="K91"/>
  <c r="I91"/>
  <c r="G91"/>
  <c r="W91" s="1"/>
  <c r="E89"/>
  <c r="E88"/>
  <c r="E87"/>
  <c r="AF87" s="1"/>
  <c r="U86"/>
  <c r="S86"/>
  <c r="Q86"/>
  <c r="O86"/>
  <c r="M86"/>
  <c r="U85"/>
  <c r="S85"/>
  <c r="Q85"/>
  <c r="O85"/>
  <c r="M85"/>
  <c r="U84"/>
  <c r="S84"/>
  <c r="Q84"/>
  <c r="O84"/>
  <c r="M84"/>
  <c r="K84"/>
  <c r="I84"/>
  <c r="G84"/>
  <c r="U83"/>
  <c r="S83"/>
  <c r="Q83"/>
  <c r="O83"/>
  <c r="M83"/>
  <c r="K83"/>
  <c r="I83"/>
  <c r="G83"/>
  <c r="W83" s="1"/>
  <c r="U82"/>
  <c r="S82"/>
  <c r="Q82"/>
  <c r="O82"/>
  <c r="M82"/>
  <c r="K82"/>
  <c r="I82"/>
  <c r="G82"/>
  <c r="W82" s="1"/>
  <c r="U81"/>
  <c r="S81"/>
  <c r="Q81"/>
  <c r="O81"/>
  <c r="M81"/>
  <c r="K81"/>
  <c r="I81"/>
  <c r="G81"/>
  <c r="W81" s="1"/>
  <c r="E80"/>
  <c r="E79"/>
  <c r="U78"/>
  <c r="S78"/>
  <c r="Q78"/>
  <c r="O78"/>
  <c r="M78"/>
  <c r="K78"/>
  <c r="I78"/>
  <c r="G78"/>
  <c r="W78" s="1"/>
  <c r="U77"/>
  <c r="S77"/>
  <c r="Q77"/>
  <c r="O77"/>
  <c r="M77"/>
  <c r="E75"/>
  <c r="E74"/>
  <c r="AF74" s="1"/>
  <c r="E73"/>
  <c r="U72"/>
  <c r="S72"/>
  <c r="Q72"/>
  <c r="O72"/>
  <c r="M72"/>
  <c r="U71"/>
  <c r="S71"/>
  <c r="Q71"/>
  <c r="O71"/>
  <c r="M71"/>
  <c r="E70"/>
  <c r="AF70" s="1"/>
  <c r="E69"/>
  <c r="AF69" s="1"/>
  <c r="E68"/>
  <c r="AF68" s="1"/>
  <c r="U67"/>
  <c r="S67"/>
  <c r="Q67"/>
  <c r="O67"/>
  <c r="M67"/>
  <c r="U66"/>
  <c r="S66"/>
  <c r="Q66"/>
  <c r="O66"/>
  <c r="M66"/>
  <c r="E65"/>
  <c r="AF65" s="1"/>
  <c r="E64"/>
  <c r="AF64" s="1"/>
  <c r="E63"/>
  <c r="U62"/>
  <c r="S62"/>
  <c r="Q62"/>
  <c r="O62"/>
  <c r="M62"/>
  <c r="U61"/>
  <c r="S61"/>
  <c r="Q61"/>
  <c r="O61"/>
  <c r="M61"/>
  <c r="E60"/>
  <c r="U59"/>
  <c r="S59"/>
  <c r="Q59"/>
  <c r="O59"/>
  <c r="M59"/>
  <c r="K59"/>
  <c r="I59"/>
  <c r="G59"/>
  <c r="W59" s="1"/>
  <c r="U58"/>
  <c r="S58"/>
  <c r="Q58"/>
  <c r="O58"/>
  <c r="M58"/>
  <c r="K58"/>
  <c r="I58"/>
  <c r="G58"/>
  <c r="W58" s="1"/>
  <c r="U57"/>
  <c r="S57"/>
  <c r="Q57"/>
  <c r="O57"/>
  <c r="M57"/>
  <c r="K57"/>
  <c r="I57"/>
  <c r="G57"/>
  <c r="W57" s="1"/>
  <c r="U56"/>
  <c r="S56"/>
  <c r="Q56"/>
  <c r="O56"/>
  <c r="M56"/>
  <c r="K56"/>
  <c r="I56"/>
  <c r="G56"/>
  <c r="W56" s="1"/>
  <c r="U55"/>
  <c r="S55"/>
  <c r="Q55"/>
  <c r="O55"/>
  <c r="M55"/>
  <c r="K55"/>
  <c r="I55"/>
  <c r="G55"/>
  <c r="W55" s="1"/>
  <c r="U54"/>
  <c r="S54"/>
  <c r="Q54"/>
  <c r="O54"/>
  <c r="M54"/>
  <c r="K54"/>
  <c r="I54"/>
  <c r="G54"/>
  <c r="W54" s="1"/>
  <c r="E53"/>
  <c r="AF53" s="1"/>
  <c r="E52"/>
  <c r="U51"/>
  <c r="S51"/>
  <c r="Q51"/>
  <c r="O51"/>
  <c r="M51"/>
  <c r="K51"/>
  <c r="I51"/>
  <c r="G51"/>
  <c r="W51" s="1"/>
  <c r="U50"/>
  <c r="S50"/>
  <c r="Q50"/>
  <c r="O50"/>
  <c r="M50"/>
  <c r="U48"/>
  <c r="S48"/>
  <c r="Q48"/>
  <c r="O48"/>
  <c r="M48"/>
  <c r="K48"/>
  <c r="I48"/>
  <c r="G48"/>
  <c r="E47"/>
  <c r="AF47" s="1"/>
  <c r="U46"/>
  <c r="S46"/>
  <c r="Q46"/>
  <c r="O46"/>
  <c r="M46"/>
  <c r="K46"/>
  <c r="I46"/>
  <c r="G46"/>
  <c r="W46" s="1"/>
  <c r="U45"/>
  <c r="S45"/>
  <c r="Q45"/>
  <c r="O45"/>
  <c r="M45"/>
  <c r="K45"/>
  <c r="I45"/>
  <c r="G45"/>
  <c r="W45" s="1"/>
  <c r="U44"/>
  <c r="S44"/>
  <c r="Q44"/>
  <c r="O44"/>
  <c r="M44"/>
  <c r="K44"/>
  <c r="I44"/>
  <c r="G44"/>
  <c r="W44" s="1"/>
  <c r="E43"/>
  <c r="E42"/>
  <c r="U41"/>
  <c r="S41"/>
  <c r="Q41"/>
  <c r="O41"/>
  <c r="M41"/>
  <c r="K41"/>
  <c r="I41"/>
  <c r="G41"/>
  <c r="W41" s="1"/>
  <c r="E39"/>
  <c r="AF39" s="1"/>
  <c r="E38"/>
  <c r="AF38" s="1"/>
  <c r="E37"/>
  <c r="U36"/>
  <c r="S36"/>
  <c r="Q36"/>
  <c r="O36"/>
  <c r="M36"/>
  <c r="U35"/>
  <c r="S35"/>
  <c r="Q35"/>
  <c r="O35"/>
  <c r="M35"/>
  <c r="U31"/>
  <c r="S31"/>
  <c r="Q31"/>
  <c r="O31"/>
  <c r="M31"/>
  <c r="C31"/>
  <c r="E33" s="1"/>
  <c r="U30"/>
  <c r="S30"/>
  <c r="Q30"/>
  <c r="O30"/>
  <c r="M30"/>
  <c r="E29"/>
  <c r="E28"/>
  <c r="E27"/>
  <c r="U26"/>
  <c r="S26"/>
  <c r="Q26"/>
  <c r="O26"/>
  <c r="M26"/>
  <c r="U25"/>
  <c r="S25"/>
  <c r="Q25"/>
  <c r="O25"/>
  <c r="M25"/>
  <c r="E24"/>
  <c r="E23"/>
  <c r="E22"/>
  <c r="U21"/>
  <c r="S21"/>
  <c r="Q21"/>
  <c r="O21"/>
  <c r="M21"/>
  <c r="U20"/>
  <c r="S20"/>
  <c r="Q20"/>
  <c r="O20"/>
  <c r="M20"/>
  <c r="E19"/>
  <c r="S18"/>
  <c r="Q18"/>
  <c r="N18"/>
  <c r="L18"/>
  <c r="K18"/>
  <c r="I18"/>
  <c r="G18"/>
  <c r="D18"/>
  <c r="U17"/>
  <c r="S17"/>
  <c r="Q17"/>
  <c r="O17"/>
  <c r="M17"/>
  <c r="K17"/>
  <c r="I17"/>
  <c r="G17"/>
  <c r="W17" s="1"/>
  <c r="D17"/>
  <c r="U16"/>
  <c r="S16"/>
  <c r="Q16"/>
  <c r="O16"/>
  <c r="M16"/>
  <c r="K16"/>
  <c r="I16"/>
  <c r="G16"/>
  <c r="W16" s="1"/>
  <c r="D16"/>
  <c r="U15"/>
  <c r="S15"/>
  <c r="Q15"/>
  <c r="O15"/>
  <c r="M15"/>
  <c r="K15"/>
  <c r="I15"/>
  <c r="G15"/>
  <c r="W15" s="1"/>
  <c r="D15"/>
  <c r="U14"/>
  <c r="S14"/>
  <c r="Q14"/>
  <c r="O14"/>
  <c r="M14"/>
  <c r="K14"/>
  <c r="I14"/>
  <c r="G14"/>
  <c r="W14" s="1"/>
  <c r="D14"/>
  <c r="E13"/>
  <c r="E12"/>
  <c r="U11"/>
  <c r="S11"/>
  <c r="Q11"/>
  <c r="O11"/>
  <c r="M11"/>
  <c r="G11"/>
  <c r="E6"/>
  <c r="AF6" s="1"/>
  <c r="E5"/>
  <c r="AF5" s="1"/>
  <c r="W405" l="1"/>
  <c r="AF405"/>
  <c r="W449"/>
  <c r="AF449"/>
  <c r="W473"/>
  <c r="AF473"/>
  <c r="W28"/>
  <c r="AF28"/>
  <c r="W60"/>
  <c r="AF60"/>
  <c r="W166"/>
  <c r="AF166"/>
  <c r="W190"/>
  <c r="AF190"/>
  <c r="W326"/>
  <c r="AF326"/>
  <c r="W368"/>
  <c r="AF368"/>
  <c r="W378"/>
  <c r="AF378"/>
  <c r="W462"/>
  <c r="AF462"/>
  <c r="W481"/>
  <c r="AF481"/>
  <c r="G12"/>
  <c r="W12" s="1"/>
  <c r="AF12"/>
  <c r="W29"/>
  <c r="AF29"/>
  <c r="I79"/>
  <c r="AF79"/>
  <c r="S93"/>
  <c r="AF93"/>
  <c r="O111"/>
  <c r="AF111"/>
  <c r="U121"/>
  <c r="AF121"/>
  <c r="U133"/>
  <c r="AF133"/>
  <c r="S137"/>
  <c r="AF137"/>
  <c r="K216"/>
  <c r="AF216"/>
  <c r="M259"/>
  <c r="AF259"/>
  <c r="G339"/>
  <c r="W339" s="1"/>
  <c r="AF339"/>
  <c r="Q350"/>
  <c r="AF350"/>
  <c r="W375"/>
  <c r="AF375"/>
  <c r="W394"/>
  <c r="AF394"/>
  <c r="W439"/>
  <c r="AF439"/>
  <c r="W453"/>
  <c r="AF453"/>
  <c r="U523"/>
  <c r="W523"/>
  <c r="AF523"/>
  <c r="W529"/>
  <c r="AF529"/>
  <c r="Q13"/>
  <c r="AF13"/>
  <c r="Q22"/>
  <c r="AF22"/>
  <c r="M42"/>
  <c r="AF42"/>
  <c r="S52"/>
  <c r="AF52"/>
  <c r="S80"/>
  <c r="AF80"/>
  <c r="U88"/>
  <c r="AF88"/>
  <c r="W98"/>
  <c r="AF98"/>
  <c r="S122"/>
  <c r="AF122"/>
  <c r="W130"/>
  <c r="AF130"/>
  <c r="W138"/>
  <c r="AF138"/>
  <c r="U153"/>
  <c r="AF153"/>
  <c r="M194"/>
  <c r="AF194"/>
  <c r="U217"/>
  <c r="AF217"/>
  <c r="W274"/>
  <c r="AF274"/>
  <c r="U324"/>
  <c r="AF324"/>
  <c r="W370"/>
  <c r="AF370"/>
  <c r="W376"/>
  <c r="AF376"/>
  <c r="W406"/>
  <c r="AF406"/>
  <c r="U424"/>
  <c r="AF424"/>
  <c r="W454"/>
  <c r="AF454"/>
  <c r="W474"/>
  <c r="AF474"/>
  <c r="W487"/>
  <c r="AF487"/>
  <c r="W24"/>
  <c r="AF24"/>
  <c r="M92"/>
  <c r="AF92"/>
  <c r="W186"/>
  <c r="AF186"/>
  <c r="M240"/>
  <c r="AF240"/>
  <c r="W265"/>
  <c r="AF265"/>
  <c r="U307"/>
  <c r="AF307"/>
  <c r="W334"/>
  <c r="AF334"/>
  <c r="U349"/>
  <c r="AF349"/>
  <c r="U374"/>
  <c r="AF374"/>
  <c r="I458"/>
  <c r="AF458"/>
  <c r="W495"/>
  <c r="AF495"/>
  <c r="G528"/>
  <c r="W528" s="1"/>
  <c r="AF528"/>
  <c r="W73"/>
  <c r="AF73"/>
  <c r="W150"/>
  <c r="AF150"/>
  <c r="O206"/>
  <c r="AF206"/>
  <c r="Q227"/>
  <c r="AF227"/>
  <c r="S231"/>
  <c r="AF231"/>
  <c r="W19"/>
  <c r="AF19"/>
  <c r="W23"/>
  <c r="AF23"/>
  <c r="M27"/>
  <c r="AF27"/>
  <c r="W33"/>
  <c r="AF33"/>
  <c r="Q37"/>
  <c r="AF37"/>
  <c r="U43"/>
  <c r="AF43"/>
  <c r="W63"/>
  <c r="AF63"/>
  <c r="W75"/>
  <c r="AF75"/>
  <c r="W89"/>
  <c r="AF89"/>
  <c r="U101"/>
  <c r="AF101"/>
  <c r="W123"/>
  <c r="AF123"/>
  <c r="W131"/>
  <c r="AF131"/>
  <c r="W135"/>
  <c r="AF135"/>
  <c r="W139"/>
  <c r="AF139"/>
  <c r="I147"/>
  <c r="AF147"/>
  <c r="W168"/>
  <c r="AF168"/>
  <c r="W185"/>
  <c r="AF185"/>
  <c r="M195"/>
  <c r="AF195"/>
  <c r="W229"/>
  <c r="AF229"/>
  <c r="W237"/>
  <c r="AF237"/>
  <c r="U298"/>
  <c r="AF298"/>
  <c r="U320"/>
  <c r="AF320"/>
  <c r="W367"/>
  <c r="AF367"/>
  <c r="U392"/>
  <c r="AF392"/>
  <c r="W407"/>
  <c r="AF407"/>
  <c r="U437"/>
  <c r="AF437"/>
  <c r="W451"/>
  <c r="AF451"/>
  <c r="K457"/>
  <c r="AF457"/>
  <c r="W461"/>
  <c r="AF461"/>
  <c r="W525"/>
  <c r="AF525"/>
  <c r="W543"/>
  <c r="U543"/>
  <c r="AF543"/>
  <c r="Z534"/>
  <c r="AE534" s="1"/>
  <c r="U524"/>
  <c r="W524"/>
  <c r="U530"/>
  <c r="W530"/>
  <c r="U537"/>
  <c r="W537"/>
  <c r="U322"/>
  <c r="W322"/>
  <c r="G369"/>
  <c r="W369"/>
  <c r="U379"/>
  <c r="W379"/>
  <c r="U389"/>
  <c r="W389"/>
  <c r="U459"/>
  <c r="W459"/>
  <c r="U463"/>
  <c r="W463"/>
  <c r="U65"/>
  <c r="W65"/>
  <c r="Q69"/>
  <c r="W69"/>
  <c r="U70"/>
  <c r="W70"/>
  <c r="S74"/>
  <c r="W74"/>
  <c r="M134"/>
  <c r="W134"/>
  <c r="W18"/>
  <c r="S127"/>
  <c r="W127"/>
  <c r="Q236"/>
  <c r="W236"/>
  <c r="I366"/>
  <c r="W366"/>
  <c r="K380"/>
  <c r="W380"/>
  <c r="U390"/>
  <c r="W390"/>
  <c r="U450"/>
  <c r="W450"/>
  <c r="K460"/>
  <c r="W460"/>
  <c r="I464"/>
  <c r="W464"/>
  <c r="O38"/>
  <c r="W38"/>
  <c r="U64"/>
  <c r="W64"/>
  <c r="O233"/>
  <c r="W233"/>
  <c r="M261"/>
  <c r="W261"/>
  <c r="U275"/>
  <c r="W275"/>
  <c r="U325"/>
  <c r="W325"/>
  <c r="U330"/>
  <c r="W330"/>
  <c r="I377"/>
  <c r="W377"/>
  <c r="U447"/>
  <c r="W447"/>
  <c r="M39"/>
  <c r="W39"/>
  <c r="O191"/>
  <c r="W191"/>
  <c r="U393"/>
  <c r="W393"/>
  <c r="S403"/>
  <c r="W403"/>
  <c r="U438"/>
  <c r="W438"/>
  <c r="Q448"/>
  <c r="W448"/>
  <c r="U452"/>
  <c r="W452"/>
  <c r="M457"/>
  <c r="O18"/>
  <c r="T18"/>
  <c r="U18" s="1"/>
  <c r="S543"/>
  <c r="T535"/>
  <c r="Y426"/>
  <c r="Y427"/>
  <c r="Y429"/>
  <c r="Y430"/>
  <c r="Y431"/>
  <c r="Y432"/>
  <c r="Y433"/>
  <c r="Y505"/>
  <c r="Y506"/>
  <c r="Y507"/>
  <c r="Y508"/>
  <c r="Y509"/>
  <c r="Y428"/>
  <c r="U328"/>
  <c r="S537"/>
  <c r="U60"/>
  <c r="U329"/>
  <c r="Y532"/>
  <c r="S523"/>
  <c r="U541"/>
  <c r="G5"/>
  <c r="Y5" s="1"/>
  <c r="U63"/>
  <c r="O189"/>
  <c r="U274"/>
  <c r="U321"/>
  <c r="M374"/>
  <c r="K542"/>
  <c r="U29"/>
  <c r="U190"/>
  <c r="U388"/>
  <c r="M23"/>
  <c r="O98"/>
  <c r="I298"/>
  <c r="U24"/>
  <c r="U232"/>
  <c r="Y262"/>
  <c r="Y313"/>
  <c r="Y314"/>
  <c r="Y315"/>
  <c r="Y316"/>
  <c r="Y317"/>
  <c r="Y318"/>
  <c r="Y319"/>
  <c r="Y356"/>
  <c r="Y357"/>
  <c r="Y358"/>
  <c r="Y359"/>
  <c r="Y360"/>
  <c r="Y361"/>
  <c r="Y362"/>
  <c r="Y371"/>
  <c r="Y372"/>
  <c r="O217"/>
  <c r="K98"/>
  <c r="Y188"/>
  <c r="Y193"/>
  <c r="Y21"/>
  <c r="Y35"/>
  <c r="Y44"/>
  <c r="Y46"/>
  <c r="Y55"/>
  <c r="Y57"/>
  <c r="Y59"/>
  <c r="Y77"/>
  <c r="Y16"/>
  <c r="Y25"/>
  <c r="Y45"/>
  <c r="Y54"/>
  <c r="Y56"/>
  <c r="Y58"/>
  <c r="Y72"/>
  <c r="Y17"/>
  <c r="Y48"/>
  <c r="Y50"/>
  <c r="Y61"/>
  <c r="Y100"/>
  <c r="Y145"/>
  <c r="Y146"/>
  <c r="Q194"/>
  <c r="Y242"/>
  <c r="Y243"/>
  <c r="Y244"/>
  <c r="Y245"/>
  <c r="Y246"/>
  <c r="Y400"/>
  <c r="Y404"/>
  <c r="Y465"/>
  <c r="Y466"/>
  <c r="Y467"/>
  <c r="Y468"/>
  <c r="Y469"/>
  <c r="Y470"/>
  <c r="Y471"/>
  <c r="Y510"/>
  <c r="Y511"/>
  <c r="Y512"/>
  <c r="Y513"/>
  <c r="Y514"/>
  <c r="Q286"/>
  <c r="Y286" s="1"/>
  <c r="X286"/>
  <c r="Y120"/>
  <c r="Y124"/>
  <c r="Y128"/>
  <c r="Y132"/>
  <c r="Y136"/>
  <c r="Y140"/>
  <c r="Y167"/>
  <c r="U194"/>
  <c r="Y218"/>
  <c r="Y219"/>
  <c r="Y220"/>
  <c r="Y221"/>
  <c r="Y222"/>
  <c r="Y223"/>
  <c r="Y224"/>
  <c r="Y225"/>
  <c r="Y253"/>
  <c r="Y254"/>
  <c r="Y255"/>
  <c r="Y256"/>
  <c r="Y257"/>
  <c r="Y281"/>
  <c r="Y282"/>
  <c r="Y283"/>
  <c r="Y284"/>
  <c r="Y287"/>
  <c r="Y288"/>
  <c r="Y289"/>
  <c r="Y290"/>
  <c r="Y291"/>
  <c r="Y292"/>
  <c r="Y294"/>
  <c r="Y295"/>
  <c r="Y296"/>
  <c r="Y331"/>
  <c r="Y336"/>
  <c r="Y337"/>
  <c r="Y338"/>
  <c r="Y515"/>
  <c r="Y516"/>
  <c r="Y517"/>
  <c r="Y518"/>
  <c r="Y519"/>
  <c r="Y521"/>
  <c r="Y522"/>
  <c r="Y20"/>
  <c r="Y31"/>
  <c r="Y67"/>
  <c r="Y71"/>
  <c r="Y103"/>
  <c r="Y104"/>
  <c r="Y105"/>
  <c r="Y106"/>
  <c r="Y108"/>
  <c r="Y110"/>
  <c r="Y149"/>
  <c r="Y183"/>
  <c r="Y187"/>
  <c r="Y272"/>
  <c r="Y323"/>
  <c r="Y395"/>
  <c r="Y399"/>
  <c r="X534"/>
  <c r="Y86"/>
  <c r="Y152"/>
  <c r="Y163"/>
  <c r="Y173"/>
  <c r="Y196"/>
  <c r="Y198"/>
  <c r="Y199"/>
  <c r="Y201"/>
  <c r="Y202"/>
  <c r="Y204"/>
  <c r="Y251"/>
  <c r="Y276"/>
  <c r="Y381"/>
  <c r="Y382"/>
  <c r="Y383"/>
  <c r="Y384"/>
  <c r="Y385"/>
  <c r="Y386"/>
  <c r="Y387"/>
  <c r="Y484"/>
  <c r="Y91"/>
  <c r="Y197"/>
  <c r="Y200"/>
  <c r="Y11"/>
  <c r="M18"/>
  <c r="Y26"/>
  <c r="Y30"/>
  <c r="Y36"/>
  <c r="Y41"/>
  <c r="Y78"/>
  <c r="Y113"/>
  <c r="Y114"/>
  <c r="Y115"/>
  <c r="Y116"/>
  <c r="Y117"/>
  <c r="Y118"/>
  <c r="Y119"/>
  <c r="Y299"/>
  <c r="Y300"/>
  <c r="Y301"/>
  <c r="Y302"/>
  <c r="Y303"/>
  <c r="Y304"/>
  <c r="Y305"/>
  <c r="Y306"/>
  <c r="Y341"/>
  <c r="Y342"/>
  <c r="Y343"/>
  <c r="Y344"/>
  <c r="Y345"/>
  <c r="Y346"/>
  <c r="Y347"/>
  <c r="Y348"/>
  <c r="Y408"/>
  <c r="Y475"/>
  <c r="Y488"/>
  <c r="Y526"/>
  <c r="Y527"/>
  <c r="Q107"/>
  <c r="Y107" s="1"/>
  <c r="X107"/>
  <c r="Y14"/>
  <c r="Y51"/>
  <c r="Y66"/>
  <c r="Y155"/>
  <c r="Y157"/>
  <c r="Y158"/>
  <c r="Y160"/>
  <c r="Y161"/>
  <c r="Y176"/>
  <c r="Y177"/>
  <c r="Y178"/>
  <c r="Y180"/>
  <c r="Y181"/>
  <c r="Y182"/>
  <c r="Y207"/>
  <c r="Y208"/>
  <c r="Y209"/>
  <c r="Y210"/>
  <c r="Y211"/>
  <c r="Y212"/>
  <c r="Y213"/>
  <c r="Y215"/>
  <c r="Y267"/>
  <c r="Y268"/>
  <c r="Y269"/>
  <c r="Y270"/>
  <c r="Y271"/>
  <c r="Y327"/>
  <c r="Y412"/>
  <c r="Y413"/>
  <c r="Y414"/>
  <c r="Y415"/>
  <c r="Y416"/>
  <c r="Y417"/>
  <c r="Y418"/>
  <c r="Y419"/>
  <c r="Y421"/>
  <c r="Y422"/>
  <c r="Y423"/>
  <c r="Y479"/>
  <c r="Y483"/>
  <c r="Y492"/>
  <c r="Y539"/>
  <c r="Y545"/>
  <c r="Y546"/>
  <c r="Y547"/>
  <c r="Y62"/>
  <c r="Y156"/>
  <c r="Y159"/>
  <c r="Y179"/>
  <c r="Y15"/>
  <c r="Y81"/>
  <c r="Y82"/>
  <c r="Y83"/>
  <c r="Y84"/>
  <c r="Y85"/>
  <c r="Y94"/>
  <c r="Y95"/>
  <c r="Y96"/>
  <c r="Y97"/>
  <c r="Y142"/>
  <c r="Y162"/>
  <c r="Y171"/>
  <c r="Y226"/>
  <c r="Y230"/>
  <c r="Y234"/>
  <c r="Y239"/>
  <c r="Y247"/>
  <c r="Y258"/>
  <c r="Y309"/>
  <c r="Y310"/>
  <c r="Y311"/>
  <c r="Y312"/>
  <c r="Y351"/>
  <c r="Y352"/>
  <c r="Y353"/>
  <c r="Y354"/>
  <c r="Y355"/>
  <c r="Y391"/>
  <c r="Y440"/>
  <c r="Y441"/>
  <c r="Y442"/>
  <c r="Y443"/>
  <c r="Y444"/>
  <c r="Y445"/>
  <c r="Y446"/>
  <c r="Y455"/>
  <c r="Y456"/>
  <c r="Y496"/>
  <c r="Y497"/>
  <c r="Y498"/>
  <c r="Y499"/>
  <c r="Y500"/>
  <c r="Y501"/>
  <c r="Y502"/>
  <c r="Y503"/>
  <c r="G80"/>
  <c r="W80" s="1"/>
  <c r="O322"/>
  <c r="M330"/>
  <c r="M460"/>
  <c r="Q322"/>
  <c r="I447"/>
  <c r="C99"/>
  <c r="M111"/>
  <c r="M530"/>
  <c r="S27"/>
  <c r="G459"/>
  <c r="M101"/>
  <c r="U137"/>
  <c r="M393"/>
  <c r="M322"/>
  <c r="O437"/>
  <c r="M524"/>
  <c r="K53"/>
  <c r="O216"/>
  <c r="O363"/>
  <c r="O452"/>
  <c r="M12"/>
  <c r="D24"/>
  <c r="Q38"/>
  <c r="M53"/>
  <c r="M93"/>
  <c r="M189"/>
  <c r="Q216"/>
  <c r="K298"/>
  <c r="G378"/>
  <c r="O436"/>
  <c r="U448"/>
  <c r="O12"/>
  <c r="E34"/>
  <c r="AF34" s="1"/>
  <c r="O53"/>
  <c r="O65"/>
  <c r="Q93"/>
  <c r="Q189"/>
  <c r="S216"/>
  <c r="M298"/>
  <c r="E480"/>
  <c r="Q12"/>
  <c r="S65"/>
  <c r="S189"/>
  <c r="I206"/>
  <c r="M320"/>
  <c r="O324"/>
  <c r="G365"/>
  <c r="W365" s="1"/>
  <c r="I369"/>
  <c r="K379"/>
  <c r="I437"/>
  <c r="K447"/>
  <c r="O530"/>
  <c r="S29"/>
  <c r="S194"/>
  <c r="M217"/>
  <c r="S369"/>
  <c r="K437"/>
  <c r="M447"/>
  <c r="E482"/>
  <c r="AF482" s="1"/>
  <c r="C151"/>
  <c r="M437"/>
  <c r="U22"/>
  <c r="G53"/>
  <c r="W53" s="1"/>
  <c r="S63"/>
  <c r="U80"/>
  <c r="U92"/>
  <c r="O195"/>
  <c r="I216"/>
  <c r="M235"/>
  <c r="M363"/>
  <c r="O367"/>
  <c r="S448"/>
  <c r="M452"/>
  <c r="D19"/>
  <c r="D28"/>
  <c r="S37"/>
  <c r="G47"/>
  <c r="W47" s="1"/>
  <c r="S53"/>
  <c r="U98"/>
  <c r="Q101"/>
  <c r="U127"/>
  <c r="M133"/>
  <c r="G174"/>
  <c r="W174" s="1"/>
  <c r="M191"/>
  <c r="U195"/>
  <c r="O235"/>
  <c r="O321"/>
  <c r="M328"/>
  <c r="S367"/>
  <c r="U369"/>
  <c r="O378"/>
  <c r="Q451"/>
  <c r="G454"/>
  <c r="O457"/>
  <c r="G463"/>
  <c r="O524"/>
  <c r="M542"/>
  <c r="C109"/>
  <c r="D38"/>
  <c r="O47"/>
  <c r="U53"/>
  <c r="S64"/>
  <c r="Q129"/>
  <c r="S133"/>
  <c r="I174"/>
  <c r="U259"/>
  <c r="I307"/>
  <c r="U367"/>
  <c r="G374"/>
  <c r="W374" s="1"/>
  <c r="G376"/>
  <c r="S378"/>
  <c r="M394"/>
  <c r="K454"/>
  <c r="Q457"/>
  <c r="K463"/>
  <c r="S542"/>
  <c r="Q19"/>
  <c r="D22"/>
  <c r="Q23"/>
  <c r="S28"/>
  <c r="Q47"/>
  <c r="M69"/>
  <c r="G92"/>
  <c r="W92" s="1"/>
  <c r="U129"/>
  <c r="G153"/>
  <c r="W153" s="1"/>
  <c r="O174"/>
  <c r="U191"/>
  <c r="G217"/>
  <c r="W217" s="1"/>
  <c r="O232"/>
  <c r="M236"/>
  <c r="Q307"/>
  <c r="M339"/>
  <c r="G349"/>
  <c r="W349" s="1"/>
  <c r="I363"/>
  <c r="K365"/>
  <c r="I374"/>
  <c r="K376"/>
  <c r="U378"/>
  <c r="M392"/>
  <c r="U394"/>
  <c r="G439"/>
  <c r="I452"/>
  <c r="S457"/>
  <c r="E485"/>
  <c r="AF485" s="1"/>
  <c r="E493"/>
  <c r="AF493" s="1"/>
  <c r="I530"/>
  <c r="S19"/>
  <c r="S23"/>
  <c r="U47"/>
  <c r="O69"/>
  <c r="I92"/>
  <c r="S126"/>
  <c r="S139"/>
  <c r="K153"/>
  <c r="E164"/>
  <c r="I217"/>
  <c r="O236"/>
  <c r="C337"/>
  <c r="U339"/>
  <c r="K349"/>
  <c r="K363"/>
  <c r="K374"/>
  <c r="M389"/>
  <c r="I424"/>
  <c r="M439"/>
  <c r="K452"/>
  <c r="Q460"/>
  <c r="E486"/>
  <c r="AF486" s="1"/>
  <c r="K530"/>
  <c r="I543"/>
  <c r="O22"/>
  <c r="K42"/>
  <c r="I53"/>
  <c r="M65"/>
  <c r="S69"/>
  <c r="K92"/>
  <c r="G98"/>
  <c r="C141"/>
  <c r="C347"/>
  <c r="U130"/>
  <c r="K137"/>
  <c r="G425"/>
  <c r="W425" s="1"/>
  <c r="K461"/>
  <c r="O13"/>
  <c r="S22"/>
  <c r="Q27"/>
  <c r="C40"/>
  <c r="U42"/>
  <c r="Q63"/>
  <c r="Q65"/>
  <c r="S92"/>
  <c r="M98"/>
  <c r="K101"/>
  <c r="M137"/>
  <c r="M206"/>
  <c r="S217"/>
  <c r="U233"/>
  <c r="S320"/>
  <c r="I340"/>
  <c r="I350"/>
  <c r="G380"/>
  <c r="Q33"/>
  <c r="S33"/>
  <c r="Q154"/>
  <c r="K154"/>
  <c r="U184"/>
  <c r="Q184"/>
  <c r="O184"/>
  <c r="U186"/>
  <c r="Q186"/>
  <c r="O186"/>
  <c r="S190"/>
  <c r="C203"/>
  <c r="Q205"/>
  <c r="K241"/>
  <c r="Q68"/>
  <c r="Q74"/>
  <c r="O123"/>
  <c r="S123"/>
  <c r="U166"/>
  <c r="U19"/>
  <c r="U28"/>
  <c r="O42"/>
  <c r="K60"/>
  <c r="O68"/>
  <c r="U74"/>
  <c r="M89"/>
  <c r="U111"/>
  <c r="Q111"/>
  <c r="K111"/>
  <c r="O121"/>
  <c r="S121"/>
  <c r="Q121"/>
  <c r="M123"/>
  <c r="O126"/>
  <c r="M126"/>
  <c r="U126"/>
  <c r="M184"/>
  <c r="M186"/>
  <c r="I195"/>
  <c r="G195"/>
  <c r="W195" s="1"/>
  <c r="S195"/>
  <c r="Q195"/>
  <c r="K205"/>
  <c r="M231"/>
  <c r="E277"/>
  <c r="Q277" s="1"/>
  <c r="E279"/>
  <c r="AF279" s="1"/>
  <c r="E278"/>
  <c r="AF278" s="1"/>
  <c r="U525"/>
  <c r="I525"/>
  <c r="I60"/>
  <c r="Q131"/>
  <c r="S13"/>
  <c r="M24"/>
  <c r="S12"/>
  <c r="U13"/>
  <c r="M22"/>
  <c r="O23"/>
  <c r="O24"/>
  <c r="U27"/>
  <c r="D29"/>
  <c r="M38"/>
  <c r="S42"/>
  <c r="S47"/>
  <c r="M60"/>
  <c r="S68"/>
  <c r="U93"/>
  <c r="G111"/>
  <c r="W111" s="1"/>
  <c r="M121"/>
  <c r="Q123"/>
  <c r="Q126"/>
  <c r="E169"/>
  <c r="AF169" s="1"/>
  <c r="S184"/>
  <c r="S186"/>
  <c r="K195"/>
  <c r="U265"/>
  <c r="U368"/>
  <c r="Q368"/>
  <c r="O368"/>
  <c r="M368"/>
  <c r="K368"/>
  <c r="I368"/>
  <c r="G368"/>
  <c r="Q370"/>
  <c r="M370"/>
  <c r="M481"/>
  <c r="O481"/>
  <c r="M495"/>
  <c r="O495"/>
  <c r="O60"/>
  <c r="U68"/>
  <c r="Q70"/>
  <c r="M70"/>
  <c r="U87"/>
  <c r="U102"/>
  <c r="I102"/>
  <c r="U175"/>
  <c r="Q175"/>
  <c r="M175"/>
  <c r="Q228"/>
  <c r="U308"/>
  <c r="S308"/>
  <c r="Q308"/>
  <c r="O308"/>
  <c r="K308"/>
  <c r="G308"/>
  <c r="W308" s="1"/>
  <c r="Q373"/>
  <c r="M373"/>
  <c r="S24"/>
  <c r="M29"/>
  <c r="Q60"/>
  <c r="M64"/>
  <c r="O70"/>
  <c r="M87"/>
  <c r="G102"/>
  <c r="W102" s="1"/>
  <c r="U123"/>
  <c r="O125"/>
  <c r="M125"/>
  <c r="U125"/>
  <c r="M138"/>
  <c r="M143"/>
  <c r="I143"/>
  <c r="G175"/>
  <c r="W175" s="1"/>
  <c r="U185"/>
  <c r="Q185"/>
  <c r="O185"/>
  <c r="M228"/>
  <c r="M308"/>
  <c r="U326"/>
  <c r="Q326"/>
  <c r="O326"/>
  <c r="M326"/>
  <c r="Q449"/>
  <c r="O449"/>
  <c r="M449"/>
  <c r="K449"/>
  <c r="I449"/>
  <c r="U540"/>
  <c r="O540"/>
  <c r="M540"/>
  <c r="K540"/>
  <c r="I540"/>
  <c r="Q24"/>
  <c r="O28"/>
  <c r="O29"/>
  <c r="G42"/>
  <c r="W42" s="1"/>
  <c r="M63"/>
  <c r="O64"/>
  <c r="S70"/>
  <c r="K102"/>
  <c r="O122"/>
  <c r="U122"/>
  <c r="M122"/>
  <c r="Q125"/>
  <c r="U135"/>
  <c r="S144"/>
  <c r="I144"/>
  <c r="S175"/>
  <c r="M185"/>
  <c r="U228"/>
  <c r="O190"/>
  <c r="Q190"/>
  <c r="M190"/>
  <c r="M68"/>
  <c r="G6"/>
  <c r="Y6" s="1"/>
  <c r="G13"/>
  <c r="W13" s="1"/>
  <c r="G19"/>
  <c r="M13"/>
  <c r="O19"/>
  <c r="U23"/>
  <c r="O27"/>
  <c r="Q28"/>
  <c r="Q29"/>
  <c r="O39"/>
  <c r="I42"/>
  <c r="I43"/>
  <c r="O63"/>
  <c r="Q64"/>
  <c r="U73"/>
  <c r="S88"/>
  <c r="G93"/>
  <c r="W93" s="1"/>
  <c r="O101"/>
  <c r="G101"/>
  <c r="W101" s="1"/>
  <c r="Q102"/>
  <c r="Q112"/>
  <c r="Q122"/>
  <c r="S125"/>
  <c r="Q127"/>
  <c r="O127"/>
  <c r="M127"/>
  <c r="M135"/>
  <c r="U174"/>
  <c r="S174"/>
  <c r="M174"/>
  <c r="K174"/>
  <c r="C172"/>
  <c r="S185"/>
  <c r="Q237"/>
  <c r="O237"/>
  <c r="M237"/>
  <c r="Q434"/>
  <c r="O434"/>
  <c r="M434"/>
  <c r="K434"/>
  <c r="U69"/>
  <c r="Q92"/>
  <c r="Q98"/>
  <c r="E165"/>
  <c r="AF165" s="1"/>
  <c r="U189"/>
  <c r="O298"/>
  <c r="O320"/>
  <c r="Q321"/>
  <c r="S322"/>
  <c r="Q324"/>
  <c r="I339"/>
  <c r="Q340"/>
  <c r="M349"/>
  <c r="U363"/>
  <c r="M365"/>
  <c r="O374"/>
  <c r="M376"/>
  <c r="M379"/>
  <c r="S380"/>
  <c r="K424"/>
  <c r="Q436"/>
  <c r="O439"/>
  <c r="M454"/>
  <c r="K458"/>
  <c r="U461"/>
  <c r="M463"/>
  <c r="K528"/>
  <c r="K543"/>
  <c r="E250"/>
  <c r="AF250" s="1"/>
  <c r="Q298"/>
  <c r="Q320"/>
  <c r="S321"/>
  <c r="K339"/>
  <c r="O349"/>
  <c r="O365"/>
  <c r="O376"/>
  <c r="O379"/>
  <c r="U380"/>
  <c r="M403"/>
  <c r="C422"/>
  <c r="M424"/>
  <c r="S436"/>
  <c r="Q439"/>
  <c r="O454"/>
  <c r="M458"/>
  <c r="O463"/>
  <c r="E494"/>
  <c r="AF494" s="1"/>
  <c r="U528"/>
  <c r="M543"/>
  <c r="Q365"/>
  <c r="Q376"/>
  <c r="Q379"/>
  <c r="O403"/>
  <c r="O424"/>
  <c r="I438"/>
  <c r="S439"/>
  <c r="G448"/>
  <c r="Q454"/>
  <c r="U458"/>
  <c r="Q462"/>
  <c r="I524"/>
  <c r="O542"/>
  <c r="Q191"/>
  <c r="K206"/>
  <c r="M216"/>
  <c r="K217"/>
  <c r="M325"/>
  <c r="M329"/>
  <c r="O339"/>
  <c r="G363"/>
  <c r="W363" s="1"/>
  <c r="S365"/>
  <c r="G367"/>
  <c r="K369"/>
  <c r="S376"/>
  <c r="M388"/>
  <c r="M390"/>
  <c r="Q403"/>
  <c r="G447"/>
  <c r="G452"/>
  <c r="S454"/>
  <c r="O460"/>
  <c r="K524"/>
  <c r="Q542"/>
  <c r="S191"/>
  <c r="O325"/>
  <c r="U365"/>
  <c r="U376"/>
  <c r="Q325"/>
  <c r="M321"/>
  <c r="M324"/>
  <c r="I349"/>
  <c r="I365"/>
  <c r="I376"/>
  <c r="I379"/>
  <c r="I380"/>
  <c r="U425"/>
  <c r="K439"/>
  <c r="G450"/>
  <c r="I454"/>
  <c r="G458"/>
  <c r="W458" s="1"/>
  <c r="S459"/>
  <c r="G461"/>
  <c r="I463"/>
  <c r="I541"/>
  <c r="G543"/>
  <c r="S168"/>
  <c r="O168"/>
  <c r="M168"/>
  <c r="Q168"/>
  <c r="U168"/>
  <c r="Q75"/>
  <c r="O75"/>
  <c r="M148"/>
  <c r="I148"/>
  <c r="U148"/>
  <c r="G148"/>
  <c r="W148" s="1"/>
  <c r="S150"/>
  <c r="O150"/>
  <c r="M150"/>
  <c r="D12"/>
  <c r="U12"/>
  <c r="I19"/>
  <c r="D23"/>
  <c r="D27"/>
  <c r="S38"/>
  <c r="Q39"/>
  <c r="Q42"/>
  <c r="K43"/>
  <c r="I47"/>
  <c r="G52"/>
  <c r="W52" s="1"/>
  <c r="U52"/>
  <c r="Q53"/>
  <c r="S60"/>
  <c r="M75"/>
  <c r="I80"/>
  <c r="S89"/>
  <c r="O93"/>
  <c r="K93"/>
  <c r="I93"/>
  <c r="C91"/>
  <c r="Q137"/>
  <c r="O137"/>
  <c r="S138"/>
  <c r="O143"/>
  <c r="G147"/>
  <c r="W147" s="1"/>
  <c r="K148"/>
  <c r="G150"/>
  <c r="Q153"/>
  <c r="S154"/>
  <c r="E170"/>
  <c r="S205"/>
  <c r="O227"/>
  <c r="Q232"/>
  <c r="M232"/>
  <c r="C238"/>
  <c r="E264"/>
  <c r="AF264" s="1"/>
  <c r="U79"/>
  <c r="G79"/>
  <c r="W79" s="1"/>
  <c r="S79"/>
  <c r="Q79"/>
  <c r="C77"/>
  <c r="Q134"/>
  <c r="O134"/>
  <c r="Q274"/>
  <c r="O274"/>
  <c r="M274"/>
  <c r="S274"/>
  <c r="K19"/>
  <c r="U33"/>
  <c r="U37"/>
  <c r="S39"/>
  <c r="M43"/>
  <c r="K47"/>
  <c r="I52"/>
  <c r="O74"/>
  <c r="S75"/>
  <c r="K79"/>
  <c r="O80"/>
  <c r="Q88"/>
  <c r="O88"/>
  <c r="U89"/>
  <c r="U112"/>
  <c r="S130"/>
  <c r="O130"/>
  <c r="M130"/>
  <c r="U131"/>
  <c r="S134"/>
  <c r="U138"/>
  <c r="U144"/>
  <c r="O148"/>
  <c r="I150"/>
  <c r="S166"/>
  <c r="O166"/>
  <c r="M166"/>
  <c r="O194"/>
  <c r="K194"/>
  <c r="C192"/>
  <c r="I194"/>
  <c r="Q241"/>
  <c r="M241"/>
  <c r="G241"/>
  <c r="W241" s="1"/>
  <c r="U241"/>
  <c r="S241"/>
  <c r="O241"/>
  <c r="M297"/>
  <c r="K297"/>
  <c r="C295"/>
  <c r="I297"/>
  <c r="U297"/>
  <c r="S297"/>
  <c r="Q297"/>
  <c r="O297"/>
  <c r="Q334"/>
  <c r="M334"/>
  <c r="U334"/>
  <c r="S334"/>
  <c r="O334"/>
  <c r="E411"/>
  <c r="E410"/>
  <c r="E409"/>
  <c r="S147"/>
  <c r="O147"/>
  <c r="M147"/>
  <c r="S227"/>
  <c r="M227"/>
  <c r="M19"/>
  <c r="E32"/>
  <c r="AF32" s="1"/>
  <c r="D33"/>
  <c r="D37"/>
  <c r="U38"/>
  <c r="O43"/>
  <c r="M47"/>
  <c r="K52"/>
  <c r="G60"/>
  <c r="M74"/>
  <c r="U75"/>
  <c r="M79"/>
  <c r="M88"/>
  <c r="S102"/>
  <c r="O102"/>
  <c r="M102"/>
  <c r="Q130"/>
  <c r="Q133"/>
  <c r="O133"/>
  <c r="U134"/>
  <c r="K147"/>
  <c r="Q148"/>
  <c r="K150"/>
  <c r="Q166"/>
  <c r="O175"/>
  <c r="K175"/>
  <c r="I175"/>
  <c r="G194"/>
  <c r="W194" s="1"/>
  <c r="U206"/>
  <c r="G206"/>
  <c r="W206" s="1"/>
  <c r="S206"/>
  <c r="Q206"/>
  <c r="S229"/>
  <c r="O229"/>
  <c r="U229"/>
  <c r="Q229"/>
  <c r="M229"/>
  <c r="S232"/>
  <c r="I241"/>
  <c r="G297"/>
  <c r="W297" s="1"/>
  <c r="U39"/>
  <c r="Q43"/>
  <c r="M52"/>
  <c r="O73"/>
  <c r="O79"/>
  <c r="S112"/>
  <c r="O112"/>
  <c r="M112"/>
  <c r="Q139"/>
  <c r="O139"/>
  <c r="Q144"/>
  <c r="M144"/>
  <c r="K144"/>
  <c r="Q147"/>
  <c r="S148"/>
  <c r="Q150"/>
  <c r="U227"/>
  <c r="U375"/>
  <c r="G375"/>
  <c r="S375"/>
  <c r="O375"/>
  <c r="M375"/>
  <c r="K375"/>
  <c r="Q375"/>
  <c r="I375"/>
  <c r="M33"/>
  <c r="M37"/>
  <c r="D39"/>
  <c r="S43"/>
  <c r="O52"/>
  <c r="M73"/>
  <c r="Q87"/>
  <c r="O87"/>
  <c r="G112"/>
  <c r="W112" s="1"/>
  <c r="S129"/>
  <c r="O129"/>
  <c r="M129"/>
  <c r="Q135"/>
  <c r="O135"/>
  <c r="M139"/>
  <c r="U143"/>
  <c r="G143"/>
  <c r="W143" s="1"/>
  <c r="S143"/>
  <c r="Q143"/>
  <c r="G144"/>
  <c r="W144" s="1"/>
  <c r="S153"/>
  <c r="O153"/>
  <c r="M153"/>
  <c r="M154"/>
  <c r="I154"/>
  <c r="U154"/>
  <c r="G154"/>
  <c r="W154" s="1"/>
  <c r="M205"/>
  <c r="I205"/>
  <c r="U205"/>
  <c r="G205"/>
  <c r="W205" s="1"/>
  <c r="Q231"/>
  <c r="U231"/>
  <c r="O33"/>
  <c r="O37"/>
  <c r="C50"/>
  <c r="Q52"/>
  <c r="Q73"/>
  <c r="I112"/>
  <c r="U147"/>
  <c r="U150"/>
  <c r="U240"/>
  <c r="G240"/>
  <c r="W240" s="1"/>
  <c r="S240"/>
  <c r="I240"/>
  <c r="Q240"/>
  <c r="O240"/>
  <c r="S248"/>
  <c r="Q248"/>
  <c r="O248"/>
  <c r="M248"/>
  <c r="Q273"/>
  <c r="O273"/>
  <c r="M273"/>
  <c r="U273"/>
  <c r="S273"/>
  <c r="G43"/>
  <c r="W43" s="1"/>
  <c r="S73"/>
  <c r="Q80"/>
  <c r="M80"/>
  <c r="K80"/>
  <c r="S87"/>
  <c r="Q89"/>
  <c r="O89"/>
  <c r="K112"/>
  <c r="S131"/>
  <c r="O131"/>
  <c r="M131"/>
  <c r="S135"/>
  <c r="Q138"/>
  <c r="O138"/>
  <c r="U139"/>
  <c r="K143"/>
  <c r="O144"/>
  <c r="I153"/>
  <c r="O154"/>
  <c r="O205"/>
  <c r="O231"/>
  <c r="K240"/>
  <c r="U248"/>
  <c r="S265"/>
  <c r="Q265"/>
  <c r="O265"/>
  <c r="M265"/>
  <c r="E263"/>
  <c r="AF263" s="1"/>
  <c r="O92"/>
  <c r="S98"/>
  <c r="S101"/>
  <c r="S111"/>
  <c r="Q233"/>
  <c r="Q235"/>
  <c r="S260"/>
  <c r="Q260"/>
  <c r="O260"/>
  <c r="U261"/>
  <c r="S307"/>
  <c r="M377"/>
  <c r="Q174"/>
  <c r="G216"/>
  <c r="W216" s="1"/>
  <c r="U216"/>
  <c r="Q217"/>
  <c r="S228"/>
  <c r="O228"/>
  <c r="M233"/>
  <c r="U237"/>
  <c r="S237"/>
  <c r="E249"/>
  <c r="AF249" s="1"/>
  <c r="M260"/>
  <c r="K366"/>
  <c r="U366"/>
  <c r="G366"/>
  <c r="S366"/>
  <c r="Q366"/>
  <c r="O366"/>
  <c r="U364"/>
  <c r="G364"/>
  <c r="W364" s="1"/>
  <c r="S364"/>
  <c r="O364"/>
  <c r="M364"/>
  <c r="K364"/>
  <c r="I98"/>
  <c r="I101"/>
  <c r="I111"/>
  <c r="C214"/>
  <c r="S233"/>
  <c r="U236"/>
  <c r="S236"/>
  <c r="S259"/>
  <c r="Q259"/>
  <c r="O259"/>
  <c r="U260"/>
  <c r="U350"/>
  <c r="G350"/>
  <c r="W350" s="1"/>
  <c r="S350"/>
  <c r="O350"/>
  <c r="M350"/>
  <c r="K350"/>
  <c r="I364"/>
  <c r="M366"/>
  <c r="S370"/>
  <c r="O370"/>
  <c r="K370"/>
  <c r="I370"/>
  <c r="U370"/>
  <c r="G370"/>
  <c r="S373"/>
  <c r="O373"/>
  <c r="K373"/>
  <c r="C371"/>
  <c r="I373"/>
  <c r="U373"/>
  <c r="G373"/>
  <c r="W373" s="1"/>
  <c r="Q275"/>
  <c r="O275"/>
  <c r="M275"/>
  <c r="O307"/>
  <c r="M307"/>
  <c r="K307"/>
  <c r="C305"/>
  <c r="U340"/>
  <c r="G340"/>
  <c r="W340" s="1"/>
  <c r="S340"/>
  <c r="O340"/>
  <c r="M340"/>
  <c r="K340"/>
  <c r="Q364"/>
  <c r="U235"/>
  <c r="S235"/>
  <c r="S261"/>
  <c r="Q261"/>
  <c r="O261"/>
  <c r="S275"/>
  <c r="G307"/>
  <c r="W307" s="1"/>
  <c r="C361"/>
  <c r="U406"/>
  <c r="S406"/>
  <c r="Q406"/>
  <c r="O406"/>
  <c r="M406"/>
  <c r="U473"/>
  <c r="S473"/>
  <c r="Q473"/>
  <c r="O473"/>
  <c r="M473"/>
  <c r="K377"/>
  <c r="U377"/>
  <c r="G377"/>
  <c r="S377"/>
  <c r="Q377"/>
  <c r="O377"/>
  <c r="S298"/>
  <c r="S324"/>
  <c r="S325"/>
  <c r="S326"/>
  <c r="O328"/>
  <c r="O329"/>
  <c r="O330"/>
  <c r="Q339"/>
  <c r="Q349"/>
  <c r="Q363"/>
  <c r="I367"/>
  <c r="S368"/>
  <c r="M369"/>
  <c r="Q374"/>
  <c r="I378"/>
  <c r="S379"/>
  <c r="M380"/>
  <c r="O388"/>
  <c r="O389"/>
  <c r="O390"/>
  <c r="S392"/>
  <c r="Q392"/>
  <c r="O392"/>
  <c r="S394"/>
  <c r="Q394"/>
  <c r="O394"/>
  <c r="I425"/>
  <c r="U435"/>
  <c r="S438"/>
  <c r="I450"/>
  <c r="S451"/>
  <c r="U474"/>
  <c r="S474"/>
  <c r="Q474"/>
  <c r="O474"/>
  <c r="M474"/>
  <c r="Q328"/>
  <c r="Q329"/>
  <c r="Q330"/>
  <c r="E332"/>
  <c r="AF332" s="1"/>
  <c r="E333"/>
  <c r="S339"/>
  <c r="S349"/>
  <c r="S363"/>
  <c r="K367"/>
  <c r="O369"/>
  <c r="S374"/>
  <c r="K378"/>
  <c r="O380"/>
  <c r="Q388"/>
  <c r="Q389"/>
  <c r="Q390"/>
  <c r="S425"/>
  <c r="C432"/>
  <c r="K450"/>
  <c r="U453"/>
  <c r="G453"/>
  <c r="S453"/>
  <c r="Q453"/>
  <c r="O453"/>
  <c r="M453"/>
  <c r="K453"/>
  <c r="E478"/>
  <c r="E477"/>
  <c r="E476"/>
  <c r="AF476" s="1"/>
  <c r="S529"/>
  <c r="Q529"/>
  <c r="O529"/>
  <c r="M529"/>
  <c r="K529"/>
  <c r="I529"/>
  <c r="U529"/>
  <c r="G529"/>
  <c r="Q537"/>
  <c r="O537"/>
  <c r="M537"/>
  <c r="K537"/>
  <c r="I537"/>
  <c r="G298"/>
  <c r="W298" s="1"/>
  <c r="I308"/>
  <c r="S328"/>
  <c r="S329"/>
  <c r="S330"/>
  <c r="M367"/>
  <c r="Q369"/>
  <c r="M378"/>
  <c r="G379"/>
  <c r="Q380"/>
  <c r="S388"/>
  <c r="S389"/>
  <c r="S390"/>
  <c r="U403"/>
  <c r="M436"/>
  <c r="K436"/>
  <c r="I436"/>
  <c r="U436"/>
  <c r="G436"/>
  <c r="W436" s="1"/>
  <c r="O448"/>
  <c r="M448"/>
  <c r="K448"/>
  <c r="I448"/>
  <c r="I453"/>
  <c r="S462"/>
  <c r="O462"/>
  <c r="M462"/>
  <c r="K462"/>
  <c r="I462"/>
  <c r="U462"/>
  <c r="G462"/>
  <c r="G537"/>
  <c r="U405"/>
  <c r="S405"/>
  <c r="Q405"/>
  <c r="U407"/>
  <c r="S407"/>
  <c r="Q407"/>
  <c r="S435"/>
  <c r="Q435"/>
  <c r="O435"/>
  <c r="M435"/>
  <c r="Q367"/>
  <c r="Q378"/>
  <c r="S393"/>
  <c r="Q393"/>
  <c r="O393"/>
  <c r="E398"/>
  <c r="E397"/>
  <c r="E396"/>
  <c r="AF396" s="1"/>
  <c r="M405"/>
  <c r="M407"/>
  <c r="G435"/>
  <c r="W435" s="1"/>
  <c r="U464"/>
  <c r="G464"/>
  <c r="S464"/>
  <c r="Q464"/>
  <c r="O464"/>
  <c r="M464"/>
  <c r="K464"/>
  <c r="U487"/>
  <c r="S487"/>
  <c r="Q487"/>
  <c r="O487"/>
  <c r="M487"/>
  <c r="O405"/>
  <c r="O407"/>
  <c r="I435"/>
  <c r="Q438"/>
  <c r="O438"/>
  <c r="M438"/>
  <c r="K438"/>
  <c r="M451"/>
  <c r="K451"/>
  <c r="I451"/>
  <c r="U451"/>
  <c r="G451"/>
  <c r="E491"/>
  <c r="E490"/>
  <c r="E489"/>
  <c r="Q425"/>
  <c r="O425"/>
  <c r="M425"/>
  <c r="K425"/>
  <c r="K435"/>
  <c r="G438"/>
  <c r="C445"/>
  <c r="S450"/>
  <c r="Q450"/>
  <c r="O450"/>
  <c r="M450"/>
  <c r="O451"/>
  <c r="U472"/>
  <c r="S472"/>
  <c r="Q472"/>
  <c r="O472"/>
  <c r="M472"/>
  <c r="Q523"/>
  <c r="O523"/>
  <c r="M523"/>
  <c r="K523"/>
  <c r="I523"/>
  <c r="G523"/>
  <c r="Q424"/>
  <c r="S434"/>
  <c r="Q437"/>
  <c r="O447"/>
  <c r="S449"/>
  <c r="Q452"/>
  <c r="O458"/>
  <c r="I459"/>
  <c r="S460"/>
  <c r="M461"/>
  <c r="Q463"/>
  <c r="Q481"/>
  <c r="Q495"/>
  <c r="Q524"/>
  <c r="K525"/>
  <c r="M528"/>
  <c r="Q530"/>
  <c r="E534"/>
  <c r="Q540"/>
  <c r="K541"/>
  <c r="O543"/>
  <c r="S424"/>
  <c r="S437"/>
  <c r="U439"/>
  <c r="Q447"/>
  <c r="S452"/>
  <c r="U454"/>
  <c r="G457"/>
  <c r="W457" s="1"/>
  <c r="U457"/>
  <c r="Q458"/>
  <c r="K459"/>
  <c r="O461"/>
  <c r="S463"/>
  <c r="S481"/>
  <c r="S495"/>
  <c r="S524"/>
  <c r="M525"/>
  <c r="O528"/>
  <c r="S530"/>
  <c r="S540"/>
  <c r="M541"/>
  <c r="G542"/>
  <c r="W542" s="1"/>
  <c r="U542"/>
  <c r="Q543"/>
  <c r="G434"/>
  <c r="W434" s="1"/>
  <c r="U434"/>
  <c r="I439"/>
  <c r="S447"/>
  <c r="G449"/>
  <c r="U449"/>
  <c r="I457"/>
  <c r="S458"/>
  <c r="M459"/>
  <c r="G460"/>
  <c r="U460"/>
  <c r="Q461"/>
  <c r="O525"/>
  <c r="Q528"/>
  <c r="O541"/>
  <c r="I542"/>
  <c r="E401"/>
  <c r="AF401" s="1"/>
  <c r="E402"/>
  <c r="G424"/>
  <c r="W424" s="1"/>
  <c r="I434"/>
  <c r="G437"/>
  <c r="W437" s="1"/>
  <c r="C455"/>
  <c r="O459"/>
  <c r="I460"/>
  <c r="S461"/>
  <c r="U481"/>
  <c r="U495"/>
  <c r="G524"/>
  <c r="Q525"/>
  <c r="S528"/>
  <c r="G530"/>
  <c r="E536"/>
  <c r="G540"/>
  <c r="W540" s="1"/>
  <c r="Q541"/>
  <c r="Q459"/>
  <c r="S525"/>
  <c r="S541"/>
  <c r="E533"/>
  <c r="E535"/>
  <c r="W535" s="1"/>
  <c r="I461"/>
  <c r="G525"/>
  <c r="I528"/>
  <c r="G541"/>
  <c r="W541" s="1"/>
  <c r="S494" l="1"/>
  <c r="S277"/>
  <c r="U277"/>
  <c r="Y18"/>
  <c r="W397"/>
  <c r="AF397"/>
  <c r="W411"/>
  <c r="AF411"/>
  <c r="W170"/>
  <c r="AF170"/>
  <c r="M277"/>
  <c r="AF277"/>
  <c r="AF534"/>
  <c r="W478"/>
  <c r="AF478"/>
  <c r="W536"/>
  <c r="AF536"/>
  <c r="W489"/>
  <c r="AF489"/>
  <c r="W398"/>
  <c r="AF398"/>
  <c r="W490"/>
  <c r="AF490"/>
  <c r="W333"/>
  <c r="AF333"/>
  <c r="W409"/>
  <c r="AF409"/>
  <c r="Q480"/>
  <c r="AF480"/>
  <c r="U535"/>
  <c r="W533"/>
  <c r="U533"/>
  <c r="AF533"/>
  <c r="W402"/>
  <c r="AF402"/>
  <c r="W491"/>
  <c r="AF491"/>
  <c r="W477"/>
  <c r="AF477"/>
  <c r="W410"/>
  <c r="AF410"/>
  <c r="S164"/>
  <c r="AF164"/>
  <c r="AF535"/>
  <c r="Z18"/>
  <c r="U486"/>
  <c r="W486"/>
  <c r="S485"/>
  <c r="W485"/>
  <c r="Q534"/>
  <c r="W534"/>
  <c r="O485"/>
  <c r="M493"/>
  <c r="W493"/>
  <c r="U494"/>
  <c r="W494"/>
  <c r="M482"/>
  <c r="W482"/>
  <c r="O165"/>
  <c r="W165"/>
  <c r="O169"/>
  <c r="W169"/>
  <c r="S278"/>
  <c r="W278"/>
  <c r="U480"/>
  <c r="S486"/>
  <c r="M485"/>
  <c r="Q279"/>
  <c r="W279"/>
  <c r="U250"/>
  <c r="W250"/>
  <c r="O34"/>
  <c r="W34"/>
  <c r="O277"/>
  <c r="Q494"/>
  <c r="S493"/>
  <c r="Q493"/>
  <c r="X535"/>
  <c r="U493"/>
  <c r="X18"/>
  <c r="Y69"/>
  <c r="S533"/>
  <c r="Y22"/>
  <c r="Y373"/>
  <c r="U164"/>
  <c r="M165"/>
  <c r="Y540"/>
  <c r="Y321"/>
  <c r="O482"/>
  <c r="Y135"/>
  <c r="Y185"/>
  <c r="Y228"/>
  <c r="Q485"/>
  <c r="U482"/>
  <c r="M164"/>
  <c r="S535"/>
  <c r="Y339"/>
  <c r="Y275"/>
  <c r="Y186"/>
  <c r="Y123"/>
  <c r="Y101"/>
  <c r="Y528"/>
  <c r="U485"/>
  <c r="Y364"/>
  <c r="Y260"/>
  <c r="U169"/>
  <c r="Y154"/>
  <c r="Y194"/>
  <c r="Y88"/>
  <c r="O164"/>
  <c r="Y542"/>
  <c r="Y259"/>
  <c r="Y12"/>
  <c r="Y543"/>
  <c r="Y437"/>
  <c r="Y369"/>
  <c r="Y261"/>
  <c r="Y449"/>
  <c r="Y457"/>
  <c r="Y424"/>
  <c r="S482"/>
  <c r="Y175"/>
  <c r="Y89"/>
  <c r="Y451"/>
  <c r="Y473"/>
  <c r="Y23"/>
  <c r="Y134"/>
  <c r="Y236"/>
  <c r="Y133"/>
  <c r="Y460"/>
  <c r="Y28"/>
  <c r="Y19"/>
  <c r="Y27"/>
  <c r="Y524"/>
  <c r="Y434"/>
  <c r="Y407"/>
  <c r="Y436"/>
  <c r="Y529"/>
  <c r="Y453"/>
  <c r="Y233"/>
  <c r="Y43"/>
  <c r="M278"/>
  <c r="Y37"/>
  <c r="Y375"/>
  <c r="Y127"/>
  <c r="Y13"/>
  <c r="Y125"/>
  <c r="Y29"/>
  <c r="Y481"/>
  <c r="Y38"/>
  <c r="Y24"/>
  <c r="Y184"/>
  <c r="Y425"/>
  <c r="Y217"/>
  <c r="Y394"/>
  <c r="Y328"/>
  <c r="Y80"/>
  <c r="Y147"/>
  <c r="Y541"/>
  <c r="Y405"/>
  <c r="Y366"/>
  <c r="O278"/>
  <c r="Y143"/>
  <c r="Y112"/>
  <c r="Y33"/>
  <c r="Y334"/>
  <c r="Y274"/>
  <c r="Y79"/>
  <c r="Y367"/>
  <c r="Y448"/>
  <c r="Y93"/>
  <c r="Y70"/>
  <c r="Y121"/>
  <c r="Y231"/>
  <c r="Y137"/>
  <c r="Y65"/>
  <c r="Y463"/>
  <c r="Y53"/>
  <c r="Y365"/>
  <c r="Y379"/>
  <c r="Y298"/>
  <c r="Y307"/>
  <c r="Y350"/>
  <c r="Q278"/>
  <c r="Y205"/>
  <c r="Y74"/>
  <c r="Q164"/>
  <c r="Y75"/>
  <c r="Y461"/>
  <c r="Y452"/>
  <c r="Y68"/>
  <c r="Y326"/>
  <c r="Y111"/>
  <c r="Y126"/>
  <c r="Y376"/>
  <c r="Y322"/>
  <c r="Y525"/>
  <c r="Y523"/>
  <c r="Y472"/>
  <c r="Y487"/>
  <c r="Y273"/>
  <c r="Y139"/>
  <c r="Y297"/>
  <c r="Y60"/>
  <c r="Y447"/>
  <c r="Y363"/>
  <c r="Y403"/>
  <c r="Y190"/>
  <c r="Y63"/>
  <c r="Y102"/>
  <c r="Y368"/>
  <c r="Y439"/>
  <c r="Y349"/>
  <c r="Y153"/>
  <c r="Y374"/>
  <c r="Y454"/>
  <c r="Y47"/>
  <c r="Y235"/>
  <c r="Y320"/>
  <c r="Y378"/>
  <c r="Y393"/>
  <c r="Y435"/>
  <c r="Y462"/>
  <c r="Y377"/>
  <c r="Y406"/>
  <c r="M279"/>
  <c r="Y265"/>
  <c r="Y73"/>
  <c r="Y227"/>
  <c r="Y148"/>
  <c r="Y168"/>
  <c r="Y458"/>
  <c r="Y42"/>
  <c r="Y87"/>
  <c r="Y308"/>
  <c r="Y191"/>
  <c r="Y530"/>
  <c r="Y464"/>
  <c r="Y474"/>
  <c r="Y216"/>
  <c r="Y131"/>
  <c r="Y206"/>
  <c r="Y166"/>
  <c r="Y232"/>
  <c r="Y150"/>
  <c r="Y390"/>
  <c r="Y329"/>
  <c r="Y122"/>
  <c r="Y195"/>
  <c r="Y380"/>
  <c r="Y389"/>
  <c r="Y392"/>
  <c r="Y92"/>
  <c r="Y174"/>
  <c r="Y438"/>
  <c r="Y537"/>
  <c r="Y340"/>
  <c r="Y370"/>
  <c r="Y248"/>
  <c r="Y240"/>
  <c r="Y144"/>
  <c r="Y129"/>
  <c r="Y229"/>
  <c r="Y241"/>
  <c r="Y130"/>
  <c r="Y52"/>
  <c r="Y450"/>
  <c r="Y324"/>
  <c r="Y388"/>
  <c r="Y325"/>
  <c r="Y237"/>
  <c r="Y138"/>
  <c r="Y64"/>
  <c r="Y495"/>
  <c r="Y98"/>
  <c r="Y189"/>
  <c r="Y459"/>
  <c r="Y330"/>
  <c r="Y39"/>
  <c r="Q482"/>
  <c r="M169"/>
  <c r="U278"/>
  <c r="S165"/>
  <c r="M480"/>
  <c r="O480"/>
  <c r="S169"/>
  <c r="D34"/>
  <c r="M34"/>
  <c r="S480"/>
  <c r="Q34"/>
  <c r="O493"/>
  <c r="U34"/>
  <c r="S34"/>
  <c r="Q169"/>
  <c r="M486"/>
  <c r="O486"/>
  <c r="Q486"/>
  <c r="C551"/>
  <c r="M494"/>
  <c r="O494"/>
  <c r="M250"/>
  <c r="O250"/>
  <c r="U279"/>
  <c r="S279"/>
  <c r="Q250"/>
  <c r="S250"/>
  <c r="Q165"/>
  <c r="U165"/>
  <c r="O279"/>
  <c r="G535"/>
  <c r="Q535"/>
  <c r="O535"/>
  <c r="M535"/>
  <c r="K535"/>
  <c r="I535"/>
  <c r="K536"/>
  <c r="I536"/>
  <c r="U536"/>
  <c r="G536"/>
  <c r="S536"/>
  <c r="Q536"/>
  <c r="O536"/>
  <c r="M536"/>
  <c r="S490"/>
  <c r="Q490"/>
  <c r="O490"/>
  <c r="M490"/>
  <c r="U490"/>
  <c r="Q332"/>
  <c r="M332"/>
  <c r="U332"/>
  <c r="S332"/>
  <c r="O332"/>
  <c r="Q410"/>
  <c r="O410"/>
  <c r="M410"/>
  <c r="S410"/>
  <c r="U410"/>
  <c r="G533"/>
  <c r="Q533"/>
  <c r="O533"/>
  <c r="M533"/>
  <c r="K533"/>
  <c r="I533"/>
  <c r="S491"/>
  <c r="Q491"/>
  <c r="O491"/>
  <c r="M491"/>
  <c r="U491"/>
  <c r="O396"/>
  <c r="M396"/>
  <c r="U396"/>
  <c r="S396"/>
  <c r="Q396"/>
  <c r="Q411"/>
  <c r="O411"/>
  <c r="M411"/>
  <c r="U411"/>
  <c r="S411"/>
  <c r="U402"/>
  <c r="S402"/>
  <c r="Q402"/>
  <c r="O402"/>
  <c r="M402"/>
  <c r="O397"/>
  <c r="M397"/>
  <c r="U397"/>
  <c r="S397"/>
  <c r="Q397"/>
  <c r="S32"/>
  <c r="Q32"/>
  <c r="O32"/>
  <c r="M32"/>
  <c r="D32"/>
  <c r="U32"/>
  <c r="U401"/>
  <c r="O401"/>
  <c r="M401"/>
  <c r="S401"/>
  <c r="Q401"/>
  <c r="O398"/>
  <c r="M398"/>
  <c r="U398"/>
  <c r="S398"/>
  <c r="Q398"/>
  <c r="S249"/>
  <c r="Q249"/>
  <c r="O249"/>
  <c r="U249"/>
  <c r="M249"/>
  <c r="S263"/>
  <c r="Q263"/>
  <c r="O263"/>
  <c r="U263"/>
  <c r="M263"/>
  <c r="S264"/>
  <c r="Q264"/>
  <c r="O264"/>
  <c r="M264"/>
  <c r="U264"/>
  <c r="E551"/>
  <c r="S476"/>
  <c r="Q476"/>
  <c r="O476"/>
  <c r="M476"/>
  <c r="U476"/>
  <c r="O531"/>
  <c r="Y531" s="1"/>
  <c r="M534"/>
  <c r="U534"/>
  <c r="K534"/>
  <c r="I534"/>
  <c r="S534"/>
  <c r="G534"/>
  <c r="S477"/>
  <c r="Q477"/>
  <c r="O477"/>
  <c r="M477"/>
  <c r="U477"/>
  <c r="S489"/>
  <c r="Q489"/>
  <c r="O489"/>
  <c r="M489"/>
  <c r="U489"/>
  <c r="O534"/>
  <c r="S478"/>
  <c r="Q478"/>
  <c r="O478"/>
  <c r="M478"/>
  <c r="U478"/>
  <c r="Q333"/>
  <c r="M333"/>
  <c r="S333"/>
  <c r="O333"/>
  <c r="U333"/>
  <c r="Q409"/>
  <c r="O409"/>
  <c r="M409"/>
  <c r="U409"/>
  <c r="S409"/>
  <c r="S170"/>
  <c r="O170"/>
  <c r="M170"/>
  <c r="U170"/>
  <c r="Q170"/>
  <c r="AE18" l="1"/>
  <c r="AF18" s="1"/>
  <c r="AA18"/>
  <c r="Y277"/>
  <c r="W551"/>
  <c r="Y493"/>
  <c r="Y485"/>
  <c r="Y164"/>
  <c r="Y169"/>
  <c r="Y494"/>
  <c r="Y249"/>
  <c r="Y482"/>
  <c r="Y165"/>
  <c r="Y490"/>
  <c r="Y397"/>
  <c r="Y491"/>
  <c r="Y263"/>
  <c r="Y410"/>
  <c r="Y489"/>
  <c r="Y398"/>
  <c r="Y478"/>
  <c r="Y402"/>
  <c r="Y401"/>
  <c r="Y535"/>
  <c r="Y250"/>
  <c r="Y486"/>
  <c r="Y170"/>
  <c r="Y279"/>
  <c r="Y477"/>
  <c r="Y480"/>
  <c r="Y34"/>
  <c r="Y536"/>
  <c r="Y533"/>
  <c r="Y333"/>
  <c r="Y264"/>
  <c r="Y396"/>
  <c r="Y332"/>
  <c r="Y409"/>
  <c r="Y534"/>
  <c r="Y476"/>
  <c r="Y32"/>
  <c r="Y411"/>
  <c r="Y278"/>
  <c r="I551"/>
  <c r="G555" s="1"/>
  <c r="G551"/>
  <c r="G554" s="1"/>
  <c r="K551"/>
  <c r="G556" s="1"/>
  <c r="M551"/>
  <c r="G557" s="1"/>
  <c r="O551"/>
  <c r="G558" s="1"/>
  <c r="Q551"/>
  <c r="G559" s="1"/>
  <c r="S551"/>
  <c r="U551"/>
  <c r="G560" s="1"/>
  <c r="W557" l="1"/>
  <c r="G561"/>
  <c r="G562" s="1"/>
  <c r="G563" s="1"/>
</calcChain>
</file>

<file path=xl/sharedStrings.xml><?xml version="1.0" encoding="utf-8"?>
<sst xmlns="http://schemas.openxmlformats.org/spreadsheetml/2006/main" count="626" uniqueCount="205">
  <si>
    <t>Sl. No.</t>
  </si>
  <si>
    <t>Description of Items</t>
  </si>
  <si>
    <t>Total Amount</t>
  </si>
  <si>
    <t>%</t>
  </si>
  <si>
    <t>BOQ Amount</t>
  </si>
  <si>
    <t>Milestone-1             (From 26th Nov.'19 to 25th Sep'20)</t>
  </si>
  <si>
    <t>Milestone-2             (From 26th Sep.'20 to 25th Nov.'20)</t>
  </si>
  <si>
    <t>Milestone-3                     (From 26th Nov.'20 to 22nd Feb'21)</t>
  </si>
  <si>
    <t>Milestone-4                 (From 23rd Feb'21 to 01 July'21)</t>
  </si>
  <si>
    <t>Milestone-5                                (From 2nd July'21 to 06th September'21)</t>
  </si>
  <si>
    <t>Milestone-6                 (From 07th September'21 to 06th December'21)</t>
  </si>
  <si>
    <t>Milestone-7                                    (From 07th December'21 to 25th Mar'22)</t>
  </si>
  <si>
    <t>Amount(Rs.)</t>
  </si>
  <si>
    <t>A</t>
  </si>
  <si>
    <t>Design &amp; Drawing &amp; STP &amp; Sewer Laying works</t>
  </si>
  <si>
    <t>A. On approval of BEP</t>
  </si>
  <si>
    <t>B. On approval of design &amp; drawings for Civil &amp; Sewerage works</t>
  </si>
  <si>
    <t>B</t>
  </si>
  <si>
    <t xml:space="preserve">  CONSTRUCTION</t>
  </si>
  <si>
    <t xml:space="preserve">    STP (30 MLD)</t>
  </si>
  <si>
    <t xml:space="preserve">      SBR Basin Area</t>
  </si>
  <si>
    <t>CIVIL WORK</t>
  </si>
  <si>
    <t xml:space="preserve">        Site Clearance</t>
  </si>
  <si>
    <t xml:space="preserve">        Excavation</t>
  </si>
  <si>
    <t xml:space="preserve">        PCC</t>
  </si>
  <si>
    <t xml:space="preserve">        RCC Foundation/Raft</t>
  </si>
  <si>
    <t xml:space="preserve">        Wall 50% of total lift work</t>
  </si>
  <si>
    <t xml:space="preserve">        Walls (balance 50% of Total Lift work)</t>
  </si>
  <si>
    <t xml:space="preserve">        Baffle Walls work</t>
  </si>
  <si>
    <t xml:space="preserve">        Walkway/Platform</t>
  </si>
  <si>
    <t xml:space="preserve">        Finishing Work</t>
  </si>
  <si>
    <t>MECHANICAL WORK</t>
  </si>
  <si>
    <t>A. DECANTERS</t>
  </si>
  <si>
    <t>(i) On supply of machinery/equipment at site</t>
  </si>
  <si>
    <t>(ii) On completion of erection works</t>
  </si>
  <si>
    <t>(iii) On completion of Testing of equipment</t>
  </si>
  <si>
    <t>B. DIFFUSERS</t>
  </si>
  <si>
    <t>C. RAS &amp; SAS PUMPS</t>
  </si>
  <si>
    <t>D. PIPES &amp; FITTINGS</t>
  </si>
  <si>
    <t xml:space="preserve">      Chlorine Contact Tank Area</t>
  </si>
  <si>
    <t xml:space="preserve">        Excavation </t>
  </si>
  <si>
    <t xml:space="preserve">      Chlorination House 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</si>
  <si>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</si>
  <si>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</si>
  <si>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</si>
  <si>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</si>
  <si>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 &amp; Plaster</t>
  </si>
  <si>
    <t>A. CHLORINATION SYSTEM</t>
  </si>
  <si>
    <t>B. HOIST WORKS</t>
  </si>
  <si>
    <t>ELECRICAL &amp; INSTRUMENTATION WORK</t>
  </si>
  <si>
    <t xml:space="preserve">      Sludge Thickener  Area</t>
  </si>
  <si>
    <t xml:space="preserve">        RCC Foundation wall/base slab</t>
  </si>
  <si>
    <t>SLUDGE THICKENER MECHANISM</t>
  </si>
  <si>
    <t xml:space="preserve">      Inlet / Stilling Chamber Area</t>
  </si>
  <si>
    <t xml:space="preserve">        RCC Slab</t>
  </si>
  <si>
    <t xml:space="preserve">        RCC Wall</t>
  </si>
  <si>
    <t xml:space="preserve">        Final finishing including Staircases,Railing,Shade,Painting, etc.</t>
  </si>
  <si>
    <t xml:space="preserve">      Manual &amp; Mechanical Fine Bar Screen Chamber Area</t>
  </si>
  <si>
    <t xml:space="preserve">         PCC</t>
  </si>
  <si>
    <t xml:space="preserve">        RCC Foundation</t>
  </si>
  <si>
    <t xml:space="preserve">      Grit Chamber  (Mechanical Cleaned) &amp; (Manually Cleaned)</t>
  </si>
  <si>
    <t>A.MECHANICAL FINE SCREEN</t>
  </si>
  <si>
    <t>B.MANUAL FINE SCREEN</t>
  </si>
  <si>
    <t>C.GATES</t>
  </si>
  <si>
    <t>D.CONVEYOR BELTS</t>
  </si>
  <si>
    <t>E. GRIT MECHANISM</t>
  </si>
  <si>
    <t xml:space="preserve">      Flow Measurement Channel Area</t>
  </si>
  <si>
    <t xml:space="preserve">      Admin Bldg  Area</t>
  </si>
  <si>
    <t xml:space="preserve">        Column footings/Foundation</t>
  </si>
  <si>
    <t xml:space="preserve">        Ground Floor Slab</t>
  </si>
  <si>
    <t xml:space="preserve">        1st Floor Slab</t>
  </si>
  <si>
    <t>ELECTRICAL WORK</t>
  </si>
  <si>
    <t>LT/HT PANEL</t>
  </si>
  <si>
    <t>PLC/SCADA SYSTEM</t>
  </si>
  <si>
    <t xml:space="preserve">      Air Blower Room   Area</t>
  </si>
  <si>
    <t xml:space="preserve">        RCC Ground Floor Slab</t>
  </si>
  <si>
    <t xml:space="preserve">        RCC Roof Slab</t>
  </si>
  <si>
    <t>AIR BLOWER(PUMP)</t>
  </si>
  <si>
    <t>AIR BLOWER(MOTOR)</t>
  </si>
  <si>
    <t xml:space="preserve">      Staff Quarter  Area</t>
  </si>
  <si>
    <t xml:space="preserve">        RCC Foundation/column footing</t>
  </si>
  <si>
    <t xml:space="preserve">        Electrical work</t>
  </si>
  <si>
    <t xml:space="preserve">      Guard Room  Area</t>
  </si>
  <si>
    <t xml:space="preserve">      Sludge Dewatering System  Area (Centrifuge Pump House, Sludge sump &amp; Poly dosing tank)</t>
  </si>
  <si>
    <t xml:space="preserve">        1st Column &amp; Beam</t>
  </si>
  <si>
    <t xml:space="preserve">        2nd Column &amp; Beam</t>
  </si>
  <si>
    <t>CENTRIFUGE UNIT</t>
  </si>
  <si>
    <t>CENTRIFUGE FEED PUMP</t>
  </si>
  <si>
    <t>POLY DOSING PUMPS</t>
  </si>
  <si>
    <t xml:space="preserve">      Supernatant Recirculation Sump Area</t>
  </si>
  <si>
    <t xml:space="preserve">        Final finishing including Staircases,Railing,Shade,Painting etc.</t>
  </si>
  <si>
    <t>PUMPING SYSTEM</t>
  </si>
  <si>
    <t xml:space="preserve">      Transformer Yard   Area</t>
  </si>
  <si>
    <t xml:space="preserve">        Excavation &amp; PCC</t>
  </si>
  <si>
    <t xml:space="preserve">        Foundation Work</t>
  </si>
  <si>
    <t>TRANSFORMER</t>
  </si>
  <si>
    <t>CABLE &amp; CABLE TRAY</t>
  </si>
  <si>
    <t xml:space="preserve">      DG    Area</t>
  </si>
  <si>
    <t>DG SET</t>
  </si>
  <si>
    <t xml:space="preserve">      Sludge Storage Platform</t>
  </si>
  <si>
    <t xml:space="preserve">        Finishing work</t>
  </si>
  <si>
    <t xml:space="preserve">      EXTERNAL DEVELOPMENT</t>
  </si>
  <si>
    <t>A.</t>
  </si>
  <si>
    <t xml:space="preserve">        Roads, Storm Water Drain &amp; Miscellaneous work</t>
  </si>
  <si>
    <t>B.</t>
  </si>
  <si>
    <t xml:space="preserve">        Compound Wall with Gate</t>
  </si>
  <si>
    <t xml:space="preserve">          Excavation &amp; PCC</t>
  </si>
  <si>
    <t xml:space="preserve">          RCC Column footing</t>
  </si>
  <si>
    <t xml:space="preserve">          RCC Column &amp; Beam</t>
  </si>
  <si>
    <t xml:space="preserve">          Brickwork &amp; Plaster</t>
  </si>
  <si>
    <t xml:space="preserve">          Finishing Work</t>
  </si>
  <si>
    <t xml:space="preserve">    MPS-2  ( 115MLD)</t>
  </si>
  <si>
    <t xml:space="preserve">      CIVIL</t>
  </si>
  <si>
    <t xml:space="preserve">        Construction of Raw Sewage Sump</t>
  </si>
  <si>
    <t xml:space="preserve">          Site Clearance</t>
  </si>
  <si>
    <t xml:space="preserve">          Excavation </t>
  </si>
  <si>
    <t xml:space="preserve">          PCC</t>
  </si>
  <si>
    <t xml:space="preserve">          RCC Foundation/Raft</t>
  </si>
  <si>
    <t xml:space="preserve">          Wall 50% of total lift work</t>
  </si>
  <si>
    <t xml:space="preserve">          Column &amp; Beam</t>
  </si>
  <si>
    <t xml:space="preserve">          Walls (balance 50% of Total Lift work)</t>
  </si>
  <si>
    <t xml:space="preserve">          Ground Floor Slab</t>
  </si>
  <si>
    <t xml:space="preserve">        Construction of Inlet Chamber &amp; Screen Channel</t>
  </si>
  <si>
    <t xml:space="preserve">          Walkway/Platform</t>
  </si>
  <si>
    <t>C</t>
  </si>
  <si>
    <t xml:space="preserve">        Construction of Raw Sewage Pump House</t>
  </si>
  <si>
    <t xml:space="preserve">          Roof Slab</t>
  </si>
  <si>
    <t>D</t>
  </si>
  <si>
    <t xml:space="preserve">        Coarese Screen mechanical &amp; manual</t>
  </si>
  <si>
    <t xml:space="preserve">        Piping &amp; Support work</t>
  </si>
  <si>
    <t xml:space="preserve">        Gate Work</t>
  </si>
  <si>
    <t xml:space="preserve">        Pumps</t>
  </si>
  <si>
    <t xml:space="preserve">    ICI Nala IPS</t>
  </si>
  <si>
    <t xml:space="preserve">          Excavation</t>
  </si>
  <si>
    <t xml:space="preserve">          Finishing work</t>
  </si>
  <si>
    <t xml:space="preserve">        Construction of Office Room</t>
  </si>
  <si>
    <t xml:space="preserve">          RCC Foundation/column footing</t>
  </si>
  <si>
    <t xml:space="preserve">          RCC Ground floor Slab</t>
  </si>
  <si>
    <t xml:space="preserve">          RCC Roof Slab</t>
  </si>
  <si>
    <t xml:space="preserve">          Brick work &amp; Plaster</t>
  </si>
  <si>
    <t xml:space="preserve">          Electrification, plumbing, fixtures</t>
  </si>
  <si>
    <t>E</t>
  </si>
  <si>
    <t xml:space="preserve">        Construction of Guard Room</t>
  </si>
  <si>
    <t>F</t>
  </si>
  <si>
    <t xml:space="preserve">        Transformer Yard,DG Yard</t>
  </si>
  <si>
    <t xml:space="preserve">          Foundation Work</t>
  </si>
  <si>
    <t>G</t>
  </si>
  <si>
    <t xml:space="preserve">        Screen Channel</t>
  </si>
  <si>
    <t>H</t>
  </si>
  <si>
    <t xml:space="preserve">        Cable Tray &amp; Earthing Work</t>
  </si>
  <si>
    <t xml:space="preserve">        Transformer</t>
  </si>
  <si>
    <t xml:space="preserve">        DG</t>
  </si>
  <si>
    <t>I</t>
  </si>
  <si>
    <t xml:space="preserve">      Construction of Boundary wall &amp; Internal Road</t>
  </si>
  <si>
    <t xml:space="preserve">        RCC Column footing</t>
  </si>
  <si>
    <t xml:space="preserve">        RCC Column &amp; Beam</t>
  </si>
  <si>
    <t xml:space="preserve">        Finishing</t>
  </si>
  <si>
    <t xml:space="preserve">        Construction of  Internal  road</t>
  </si>
  <si>
    <t xml:space="preserve">    IPS-6  (Sundar Nagar- 20 MLD)-Pankha Area</t>
  </si>
  <si>
    <t xml:space="preserve">    I&amp;D Works</t>
  </si>
  <si>
    <t xml:space="preserve">      ICI Nala</t>
  </si>
  <si>
    <t xml:space="preserve">        Construction  Work</t>
  </si>
  <si>
    <t xml:space="preserve">        Tapping of Nallahs</t>
  </si>
  <si>
    <t xml:space="preserve">        Electro-Mechanical work </t>
  </si>
  <si>
    <t xml:space="preserve">        Testing</t>
  </si>
  <si>
    <t xml:space="preserve">      Thermal Nala -A</t>
  </si>
  <si>
    <t xml:space="preserve">      Thermal Nala -B</t>
  </si>
  <si>
    <t xml:space="preserve">    Rising Main  Works</t>
  </si>
  <si>
    <t xml:space="preserve">      ICI Nala Area</t>
  </si>
  <si>
    <t xml:space="preserve">        Site Cleance from Client</t>
  </si>
  <si>
    <t xml:space="preserve">        Supply of Pipes</t>
  </si>
  <si>
    <t xml:space="preserve">       Excavation,Laying &amp; backfilling of Pipes </t>
  </si>
  <si>
    <t xml:space="preserve">      Sundar Nagar IPS Area</t>
  </si>
  <si>
    <t xml:space="preserve">    Sewer System Area (RCC Pipes-NP3 Types)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</si>
  <si>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</si>
  <si>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</si>
  <si>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</si>
  <si>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</si>
  <si>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Testing</t>
  </si>
  <si>
    <t xml:space="preserve">      Road Restoration work</t>
  </si>
  <si>
    <t xml:space="preserve">    Design ,Supply,Testing &amp; Commissioning of Sewer line (crossing National Highway-2 &amp; Railway Track)</t>
  </si>
  <si>
    <t xml:space="preserve">      Statutory approvals from Railway &amp; Road dept</t>
  </si>
  <si>
    <t xml:space="preserve">      Supply of Carrier &amp; Casing Pipes</t>
  </si>
  <si>
    <t xml:space="preserve">      Construction of Pit</t>
  </si>
  <si>
    <t xml:space="preserve">       Excavation &amp; Laying of Pipes thru Jack push method</t>
  </si>
  <si>
    <t xml:space="preserve">    Design ,Supply,Testing &amp; Commissioning of Treated Effulent line from STP to River Pandu</t>
  </si>
  <si>
    <t xml:space="preserve">      Construction of Effluent line  from STP to River Pandu</t>
  </si>
  <si>
    <t xml:space="preserve">  TRIAL RUN &amp; COMMISSIONING</t>
  </si>
  <si>
    <t xml:space="preserve">    Trial Run &amp; Commissioning</t>
  </si>
  <si>
    <t>Achieved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</si>
  <si>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</si>
  <si>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</si>
  <si>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</si>
  <si>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</si>
  <si>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</si>
  <si>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</si>
  <si>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</si>
  <si>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</si>
  <si>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</si>
  <si>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Cumulative Achieve</t>
  </si>
  <si>
    <t>PROGRESS REPORT FOR 30 MLD PANKHA SITE</t>
  </si>
  <si>
    <t>Upto  May'23</t>
  </si>
  <si>
    <t>For June'23</t>
  </si>
  <si>
    <t>Milestone-8                                   (From 26th Mar'22 to 15th July'23)</t>
  </si>
  <si>
    <t>Total % as on 31.08.2024</t>
  </si>
</sst>
</file>

<file path=xl/styles.xml><?xml version="1.0" encoding="utf-8"?>
<styleSheet xmlns="http://schemas.openxmlformats.org/spreadsheetml/2006/main">
  <numFmts count="3">
    <numFmt numFmtId="164" formatCode="_ * #,##0.00_ ;_ * \-#,##0.00_ ;_ * &quot;-&quot;??_ ;_ @_ "/>
    <numFmt numFmtId="165" formatCode="_ * #,##0_ ;_ * \-#,##0_ ;_ * &quot;-&quot;??_ ;_ @_ "/>
    <numFmt numFmtId="166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</cellStyleXfs>
  <cellXfs count="119">
    <xf numFmtId="0" fontId="0" fillId="0" borderId="0" xfId="0"/>
    <xf numFmtId="165" fontId="2" fillId="3" borderId="1" xfId="1" applyNumberFormat="1" applyFont="1" applyFill="1" applyBorder="1" applyAlignment="1">
      <alignment horizontal="center" wrapText="1"/>
    </xf>
    <xf numFmtId="0" fontId="3" fillId="4" borderId="1" xfId="0" applyFont="1" applyFill="1" applyBorder="1"/>
    <xf numFmtId="165" fontId="3" fillId="4" borderId="1" xfId="1" applyNumberFormat="1" applyFont="1" applyFill="1" applyBorder="1" applyAlignment="1">
      <alignment horizontal="center" wrapText="1"/>
    </xf>
    <xf numFmtId="0" fontId="3" fillId="2" borderId="1" xfId="0" applyFont="1" applyFill="1" applyBorder="1"/>
    <xf numFmtId="164" fontId="3" fillId="2" borderId="1" xfId="1" applyFont="1" applyFill="1" applyBorder="1"/>
    <xf numFmtId="165" fontId="3" fillId="2" borderId="1" xfId="1" applyNumberFormat="1" applyFont="1" applyFill="1" applyBorder="1"/>
    <xf numFmtId="165" fontId="3" fillId="2" borderId="1" xfId="1" applyNumberFormat="1" applyFont="1" applyFill="1" applyBorder="1" applyAlignment="1">
      <alignment horizontal="center" wrapText="1"/>
    </xf>
    <xf numFmtId="15" fontId="2" fillId="5" borderId="1" xfId="0" applyNumberFormat="1" applyFont="1" applyFill="1" applyBorder="1"/>
    <xf numFmtId="165" fontId="3" fillId="5" borderId="1" xfId="1" applyNumberFormat="1" applyFont="1" applyFill="1" applyBorder="1"/>
    <xf numFmtId="15" fontId="2" fillId="6" borderId="1" xfId="0" applyNumberFormat="1" applyFont="1" applyFill="1" applyBorder="1"/>
    <xf numFmtId="165" fontId="3" fillId="6" borderId="1" xfId="1" applyNumberFormat="1" applyFont="1" applyFill="1" applyBorder="1"/>
    <xf numFmtId="10" fontId="3" fillId="6" borderId="1" xfId="2" applyNumberFormat="1" applyFont="1" applyFill="1" applyBorder="1"/>
    <xf numFmtId="15" fontId="2" fillId="2" borderId="1" xfId="0" applyNumberFormat="1" applyFont="1" applyFill="1" applyBorder="1"/>
    <xf numFmtId="164" fontId="2" fillId="2" borderId="1" xfId="1" applyFont="1" applyFill="1" applyBorder="1"/>
    <xf numFmtId="9" fontId="3" fillId="2" borderId="1" xfId="2" applyFont="1" applyFill="1" applyBorder="1"/>
    <xf numFmtId="165" fontId="3" fillId="4" borderId="1" xfId="1" applyNumberFormat="1" applyFont="1" applyFill="1" applyBorder="1"/>
    <xf numFmtId="15" fontId="3" fillId="2" borderId="1" xfId="0" applyNumberFormat="1" applyFont="1" applyFill="1" applyBorder="1"/>
    <xf numFmtId="164" fontId="2" fillId="2" borderId="1" xfId="0" applyNumberFormat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2" borderId="2" xfId="0" applyFont="1" applyFill="1" applyBorder="1"/>
    <xf numFmtId="165" fontId="3" fillId="2" borderId="2" xfId="1" applyNumberFormat="1" applyFont="1" applyFill="1" applyBorder="1"/>
    <xf numFmtId="165" fontId="4" fillId="0" borderId="7" xfId="1" applyNumberFormat="1" applyFont="1" applyFill="1" applyBorder="1" applyAlignment="1">
      <alignment vertical="center"/>
    </xf>
    <xf numFmtId="165" fontId="4" fillId="0" borderId="11" xfId="1" applyNumberFormat="1" applyFont="1" applyFill="1" applyBorder="1" applyAlignment="1">
      <alignment vertical="center"/>
    </xf>
    <xf numFmtId="165" fontId="4" fillId="0" borderId="16" xfId="1" applyNumberFormat="1" applyFont="1" applyFill="1" applyBorder="1" applyAlignment="1">
      <alignment vertical="center"/>
    </xf>
    <xf numFmtId="165" fontId="5" fillId="0" borderId="7" xfId="1" applyNumberFormat="1" applyFont="1" applyFill="1" applyBorder="1" applyAlignment="1">
      <alignment vertical="center"/>
    </xf>
    <xf numFmtId="10" fontId="5" fillId="8" borderId="21" xfId="2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9" fontId="3" fillId="2" borderId="1" xfId="1" applyNumberFormat="1" applyFont="1" applyFill="1" applyBorder="1"/>
    <xf numFmtId="9" fontId="3" fillId="2" borderId="1" xfId="2" applyFont="1" applyFill="1" applyBorder="1" applyAlignment="1">
      <alignment horizontal="center"/>
    </xf>
    <xf numFmtId="9" fontId="3" fillId="2" borderId="1" xfId="0" applyNumberFormat="1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0" fontId="2" fillId="3" borderId="1" xfId="0" applyFont="1" applyFill="1" applyBorder="1" applyAlignment="1">
      <alignment horizontal="center"/>
    </xf>
    <xf numFmtId="164" fontId="2" fillId="3" borderId="1" xfId="1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" fillId="4" borderId="1" xfId="0" applyFont="1" applyFill="1" applyBorder="1"/>
    <xf numFmtId="164" fontId="3" fillId="4" borderId="1" xfId="1" applyFont="1" applyFill="1" applyBorder="1"/>
    <xf numFmtId="9" fontId="3" fillId="4" borderId="1" xfId="2" applyFont="1" applyFill="1" applyBorder="1" applyAlignment="1">
      <alignment horizontal="center"/>
    </xf>
    <xf numFmtId="9" fontId="3" fillId="4" borderId="1" xfId="2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9" fontId="3" fillId="4" borderId="1" xfId="2" applyFont="1" applyFill="1" applyBorder="1"/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/>
    <xf numFmtId="164" fontId="3" fillId="5" borderId="1" xfId="1" applyFont="1" applyFill="1" applyBorder="1"/>
    <xf numFmtId="9" fontId="3" fillId="5" borderId="1" xfId="2" applyFont="1" applyFill="1" applyBorder="1" applyAlignment="1">
      <alignment horizontal="center"/>
    </xf>
    <xf numFmtId="0" fontId="3" fillId="5" borderId="1" xfId="0" applyFont="1" applyFill="1" applyBorder="1"/>
    <xf numFmtId="9" fontId="3" fillId="5" borderId="1" xfId="2" applyFont="1" applyFill="1" applyBorder="1"/>
    <xf numFmtId="0" fontId="3" fillId="6" borderId="1" xfId="0" applyFont="1" applyFill="1" applyBorder="1" applyAlignment="1">
      <alignment horizontal="center"/>
    </xf>
    <xf numFmtId="0" fontId="2" fillId="6" borderId="1" xfId="0" applyFont="1" applyFill="1" applyBorder="1"/>
    <xf numFmtId="164" fontId="3" fillId="6" borderId="1" xfId="1" applyFont="1" applyFill="1" applyBorder="1"/>
    <xf numFmtId="9" fontId="3" fillId="6" borderId="1" xfId="2" applyFont="1" applyFill="1" applyBorder="1" applyAlignment="1">
      <alignment horizontal="center"/>
    </xf>
    <xf numFmtId="0" fontId="3" fillId="6" borderId="1" xfId="0" applyFont="1" applyFill="1" applyBorder="1"/>
    <xf numFmtId="9" fontId="3" fillId="6" borderId="1" xfId="2" applyFont="1" applyFill="1" applyBorder="1"/>
    <xf numFmtId="0" fontId="2" fillId="2" borderId="1" xfId="0" applyFont="1" applyFill="1" applyBorder="1"/>
    <xf numFmtId="10" fontId="3" fillId="2" borderId="1" xfId="2" applyNumberFormat="1" applyFont="1" applyFill="1" applyBorder="1" applyAlignment="1">
      <alignment horizontal="center"/>
    </xf>
    <xf numFmtId="164" fontId="2" fillId="2" borderId="1" xfId="0" applyNumberFormat="1" applyFont="1" applyFill="1" applyBorder="1"/>
    <xf numFmtId="166" fontId="3" fillId="6" borderId="1" xfId="2" applyNumberFormat="1" applyFont="1" applyFill="1" applyBorder="1"/>
    <xf numFmtId="0" fontId="2" fillId="2" borderId="1" xfId="0" applyFont="1" applyFill="1" applyBorder="1" applyAlignment="1">
      <alignment horizontal="center"/>
    </xf>
    <xf numFmtId="164" fontId="2" fillId="2" borderId="1" xfId="1" applyFont="1" applyFill="1" applyBorder="1" applyAlignment="1">
      <alignment horizontal="center"/>
    </xf>
    <xf numFmtId="9" fontId="2" fillId="2" borderId="1" xfId="2" applyFont="1" applyFill="1" applyBorder="1" applyAlignment="1">
      <alignment horizontal="center"/>
    </xf>
    <xf numFmtId="164" fontId="3" fillId="2" borderId="2" xfId="1" applyFont="1" applyFill="1" applyBorder="1"/>
    <xf numFmtId="9" fontId="3" fillId="2" borderId="2" xfId="2" applyFont="1" applyFill="1" applyBorder="1" applyAlignment="1">
      <alignment horizontal="center"/>
    </xf>
    <xf numFmtId="164" fontId="3" fillId="0" borderId="6" xfId="1" applyFont="1" applyFill="1" applyBorder="1" applyAlignment="1">
      <alignment vertical="center"/>
    </xf>
    <xf numFmtId="164" fontId="3" fillId="0" borderId="1" xfId="1" applyFont="1" applyFill="1" applyBorder="1" applyAlignment="1">
      <alignment vertical="center"/>
    </xf>
    <xf numFmtId="164" fontId="3" fillId="0" borderId="15" xfId="1" applyFont="1" applyFill="1" applyBorder="1" applyAlignment="1">
      <alignment vertical="center"/>
    </xf>
    <xf numFmtId="164" fontId="2" fillId="0" borderId="6" xfId="1" applyFont="1" applyFill="1" applyBorder="1" applyAlignment="1">
      <alignment vertical="center"/>
    </xf>
    <xf numFmtId="164" fontId="2" fillId="8" borderId="20" xfId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164" fontId="3" fillId="0" borderId="1" xfId="1" applyFont="1" applyFill="1" applyBorder="1"/>
    <xf numFmtId="9" fontId="3" fillId="0" borderId="1" xfId="1" applyNumberFormat="1" applyFont="1" applyFill="1" applyBorder="1"/>
    <xf numFmtId="165" fontId="3" fillId="0" borderId="1" xfId="1" applyNumberFormat="1" applyFont="1" applyFill="1" applyBorder="1"/>
    <xf numFmtId="9" fontId="3" fillId="0" borderId="1" xfId="2" applyFont="1" applyFill="1" applyBorder="1" applyAlignment="1">
      <alignment horizontal="center"/>
    </xf>
    <xf numFmtId="9" fontId="3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/>
    <xf numFmtId="164" fontId="2" fillId="0" borderId="1" xfId="1" applyFont="1" applyFill="1" applyBorder="1"/>
    <xf numFmtId="9" fontId="7" fillId="0" borderId="1" xfId="2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9" fontId="3" fillId="8" borderId="1" xfId="0" applyNumberFormat="1" applyFont="1" applyFill="1" applyBorder="1"/>
    <xf numFmtId="165" fontId="3" fillId="8" borderId="1" xfId="1" applyNumberFormat="1" applyFont="1" applyFill="1" applyBorder="1"/>
    <xf numFmtId="9" fontId="3" fillId="9" borderId="1" xfId="0" applyNumberFormat="1" applyFont="1" applyFill="1" applyBorder="1"/>
    <xf numFmtId="165" fontId="3" fillId="9" borderId="1" xfId="1" applyNumberFormat="1" applyFont="1" applyFill="1" applyBorder="1"/>
    <xf numFmtId="9" fontId="3" fillId="10" borderId="1" xfId="0" applyNumberFormat="1" applyFont="1" applyFill="1" applyBorder="1"/>
    <xf numFmtId="165" fontId="3" fillId="10" borderId="1" xfId="1" applyNumberFormat="1" applyFont="1" applyFill="1" applyBorder="1"/>
    <xf numFmtId="164" fontId="3" fillId="10" borderId="1" xfId="1" applyFont="1" applyFill="1" applyBorder="1"/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5" fillId="8" borderId="17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</cellXfs>
  <cellStyles count="5">
    <cellStyle name="Comma" xfId="1" builtinId="3"/>
    <cellStyle name="Comma 4" xfId="4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567"/>
  <sheetViews>
    <sheetView tabSelected="1" view="pageBreakPreview" zoomScale="85" zoomScaleNormal="85" zoomScaleSheetLayoutView="85" workbookViewId="0">
      <pane xSplit="5" ySplit="3" topLeftCell="F553" activePane="bottomRight" state="frozen"/>
      <selection pane="topRight" activeCell="F1" sqref="F1"/>
      <selection pane="bottomLeft" activeCell="A4" sqref="A4"/>
      <selection pane="bottomRight" activeCell="B563" sqref="B563:E563"/>
    </sheetView>
  </sheetViews>
  <sheetFormatPr defaultColWidth="15.7109375" defaultRowHeight="15"/>
  <cols>
    <col min="1" max="1" width="6.7109375" style="38" bestFit="1" customWidth="1"/>
    <col min="2" max="2" width="46.140625" style="31" customWidth="1"/>
    <col min="3" max="3" width="20.28515625" style="4" hidden="1" customWidth="1"/>
    <col min="4" max="4" width="7" style="4" hidden="1" customWidth="1"/>
    <col min="5" max="5" width="16.85546875" style="4" customWidth="1"/>
    <col min="6" max="6" width="5.5703125" style="5" customWidth="1"/>
    <col min="7" max="7" width="15.7109375" style="6" customWidth="1"/>
    <col min="8" max="8" width="5.5703125" style="40" customWidth="1"/>
    <col min="9" max="9" width="15.7109375" style="6" customWidth="1"/>
    <col min="10" max="10" width="6.28515625" style="40" customWidth="1"/>
    <col min="11" max="11" width="15.7109375" style="6" customWidth="1"/>
    <col min="12" max="12" width="6.42578125" style="40" customWidth="1"/>
    <col min="13" max="13" width="15.7109375" style="6" customWidth="1"/>
    <col min="14" max="14" width="7.140625" style="40" customWidth="1"/>
    <col min="15" max="15" width="15.7109375" style="6" customWidth="1"/>
    <col min="16" max="16" width="6.28515625" style="40" customWidth="1"/>
    <col min="17" max="17" width="15.7109375" style="6" customWidth="1"/>
    <col min="18" max="18" width="7.5703125" style="40" customWidth="1"/>
    <col min="19" max="19" width="15.7109375" style="6" customWidth="1"/>
    <col min="20" max="20" width="7.28515625" style="4" customWidth="1"/>
    <col min="21" max="21" width="15.7109375" style="6" customWidth="1"/>
    <col min="22" max="22" width="5.5703125" style="6" customWidth="1"/>
    <col min="23" max="23" width="15.7109375" style="6" customWidth="1"/>
    <col min="24" max="25" width="15.7109375" style="4" hidden="1" customWidth="1"/>
    <col min="26" max="29" width="15.7109375" style="4"/>
    <col min="30" max="34" width="15.7109375" style="4" customWidth="1"/>
    <col min="35" max="16384" width="15.7109375" style="4"/>
  </cols>
  <sheetData>
    <row r="1" spans="1:32" s="43" customFormat="1" ht="35.25" customHeight="1">
      <c r="A1" s="113" t="s">
        <v>200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</row>
    <row r="2" spans="1:32" s="21" customFormat="1" ht="60" customHeight="1">
      <c r="A2" s="103" t="s">
        <v>0</v>
      </c>
      <c r="B2" s="118" t="s">
        <v>1</v>
      </c>
      <c r="C2" s="20" t="s">
        <v>2</v>
      </c>
      <c r="D2" s="20" t="s">
        <v>3</v>
      </c>
      <c r="E2" s="118" t="s">
        <v>4</v>
      </c>
      <c r="F2" s="103" t="s">
        <v>5</v>
      </c>
      <c r="G2" s="103"/>
      <c r="H2" s="103" t="s">
        <v>6</v>
      </c>
      <c r="I2" s="103"/>
      <c r="J2" s="103" t="s">
        <v>7</v>
      </c>
      <c r="K2" s="103"/>
      <c r="L2" s="103" t="s">
        <v>8</v>
      </c>
      <c r="M2" s="103"/>
      <c r="N2" s="103" t="s">
        <v>9</v>
      </c>
      <c r="O2" s="103"/>
      <c r="P2" s="103" t="s">
        <v>10</v>
      </c>
      <c r="Q2" s="103"/>
      <c r="R2" s="103" t="s">
        <v>11</v>
      </c>
      <c r="S2" s="103"/>
      <c r="T2" s="103" t="s">
        <v>203</v>
      </c>
      <c r="U2" s="103"/>
      <c r="V2" s="114" t="s">
        <v>189</v>
      </c>
      <c r="W2" s="114"/>
      <c r="Z2" s="29" t="s">
        <v>199</v>
      </c>
      <c r="AA2" s="29"/>
      <c r="AB2" s="29"/>
      <c r="AC2" s="29"/>
      <c r="AD2" s="21" t="s">
        <v>201</v>
      </c>
      <c r="AE2" s="21" t="s">
        <v>202</v>
      </c>
    </row>
    <row r="3" spans="1:32" s="44" customFormat="1">
      <c r="A3" s="103"/>
      <c r="B3" s="118"/>
      <c r="E3" s="118"/>
      <c r="F3" s="45" t="s">
        <v>3</v>
      </c>
      <c r="G3" s="1" t="s">
        <v>12</v>
      </c>
      <c r="H3" s="46" t="s">
        <v>3</v>
      </c>
      <c r="I3" s="1" t="s">
        <v>12</v>
      </c>
      <c r="J3" s="47" t="s">
        <v>3</v>
      </c>
      <c r="K3" s="1" t="s">
        <v>12</v>
      </c>
      <c r="L3" s="46" t="s">
        <v>3</v>
      </c>
      <c r="M3" s="1" t="s">
        <v>12</v>
      </c>
      <c r="N3" s="46" t="s">
        <v>3</v>
      </c>
      <c r="O3" s="1" t="s">
        <v>12</v>
      </c>
      <c r="P3" s="46" t="s">
        <v>3</v>
      </c>
      <c r="Q3" s="1" t="s">
        <v>12</v>
      </c>
      <c r="R3" s="46" t="s">
        <v>3</v>
      </c>
      <c r="S3" s="1" t="s">
        <v>12</v>
      </c>
      <c r="T3" s="45" t="s">
        <v>3</v>
      </c>
      <c r="U3" s="1" t="s">
        <v>12</v>
      </c>
      <c r="V3" s="45" t="s">
        <v>3</v>
      </c>
      <c r="W3" s="1" t="s">
        <v>12</v>
      </c>
    </row>
    <row r="4" spans="1:32" s="2" customFormat="1">
      <c r="A4" s="48" t="s">
        <v>13</v>
      </c>
      <c r="B4" s="30" t="s">
        <v>14</v>
      </c>
      <c r="C4" s="49">
        <v>49935900</v>
      </c>
      <c r="D4" s="49"/>
      <c r="F4" s="50"/>
      <c r="G4" s="3"/>
      <c r="H4" s="51"/>
      <c r="I4" s="3"/>
      <c r="J4" s="52"/>
      <c r="K4" s="3"/>
      <c r="L4" s="51"/>
      <c r="M4" s="3"/>
      <c r="N4" s="51"/>
      <c r="O4" s="3"/>
      <c r="P4" s="51"/>
      <c r="Q4" s="3"/>
      <c r="R4" s="51"/>
      <c r="S4" s="3"/>
      <c r="T4" s="50"/>
      <c r="U4" s="3"/>
      <c r="V4" s="50"/>
      <c r="W4" s="3"/>
    </row>
    <row r="5" spans="1:32" ht="15" customHeight="1">
      <c r="B5" s="31" t="s">
        <v>15</v>
      </c>
      <c r="D5" s="4">
        <v>0.5</v>
      </c>
      <c r="E5" s="5">
        <f>+C4*D5</f>
        <v>24967950</v>
      </c>
      <c r="F5" s="39">
        <v>1</v>
      </c>
      <c r="G5" s="6">
        <f>+F5*E5</f>
        <v>24967950</v>
      </c>
      <c r="I5" s="7"/>
      <c r="K5" s="7"/>
      <c r="M5" s="7"/>
      <c r="O5" s="7"/>
      <c r="Q5" s="7"/>
      <c r="S5" s="7"/>
      <c r="T5" s="5"/>
      <c r="U5" s="7"/>
      <c r="V5" s="5"/>
      <c r="W5" s="7"/>
      <c r="X5" s="41">
        <f>F5+H5+J5+L5+N5+P5+R5+T5</f>
        <v>1</v>
      </c>
      <c r="Y5" s="5">
        <f>G5+I5+K5+M5+O5+Q5+S5+U5</f>
        <v>24967950</v>
      </c>
      <c r="Z5" s="41">
        <f>F5+H5+J5+L5+N5+P5+R5+V5</f>
        <v>1</v>
      </c>
      <c r="AA5" s="41">
        <f>100%-Z5</f>
        <v>0</v>
      </c>
      <c r="AB5" s="6">
        <f>E5*AA5</f>
        <v>0</v>
      </c>
      <c r="AC5" s="41"/>
      <c r="AD5" s="15">
        <v>1</v>
      </c>
      <c r="AE5" s="41">
        <f>Z5-AD5</f>
        <v>0</v>
      </c>
      <c r="AF5" s="42">
        <f>AE5*E5</f>
        <v>0</v>
      </c>
    </row>
    <row r="6" spans="1:32" ht="30" customHeight="1">
      <c r="B6" s="32" t="s">
        <v>16</v>
      </c>
      <c r="C6" s="53"/>
      <c r="D6" s="4">
        <v>0.5</v>
      </c>
      <c r="E6" s="5">
        <f>+C4*D6</f>
        <v>24967950</v>
      </c>
      <c r="F6" s="39">
        <v>1</v>
      </c>
      <c r="G6" s="6">
        <f>+F6*E6</f>
        <v>24967950</v>
      </c>
      <c r="I6" s="7"/>
      <c r="K6" s="7"/>
      <c r="M6" s="7"/>
      <c r="O6" s="7"/>
      <c r="Q6" s="7"/>
      <c r="S6" s="7"/>
      <c r="T6" s="5"/>
      <c r="U6" s="7"/>
      <c r="V6" s="5"/>
      <c r="W6" s="7"/>
      <c r="X6" s="41">
        <f t="shared" ref="X6:X69" si="0">F6+H6+J6+L6+N6+P6+R6+T6</f>
        <v>1</v>
      </c>
      <c r="Y6" s="5">
        <f t="shared" ref="Y6:Y69" si="1">G6+I6+K6+M6+O6+Q6+S6+U6</f>
        <v>24967950</v>
      </c>
      <c r="Z6" s="41">
        <f t="shared" ref="Z6:Z69" si="2">F6+H6+J6+L6+N6+P6+R6+V6</f>
        <v>1</v>
      </c>
      <c r="AA6" s="41">
        <f t="shared" ref="AA6:AA69" si="3">100%-Z6</f>
        <v>0</v>
      </c>
      <c r="AB6" s="6">
        <f t="shared" ref="AB6:AB69" si="4">E6*AA6</f>
        <v>0</v>
      </c>
      <c r="AC6" s="41"/>
      <c r="AD6" s="15">
        <v>1</v>
      </c>
      <c r="AE6" s="41">
        <f t="shared" ref="AE6:AE69" si="5">Z6-AD6</f>
        <v>0</v>
      </c>
      <c r="AF6" s="42">
        <f t="shared" ref="AF6:AF69" si="6">AE6*E6</f>
        <v>0</v>
      </c>
    </row>
    <row r="7" spans="1:32" s="2" customFormat="1">
      <c r="A7" s="48" t="s">
        <v>17</v>
      </c>
      <c r="B7" s="30" t="s">
        <v>18</v>
      </c>
      <c r="C7" s="49"/>
      <c r="D7" s="49"/>
      <c r="F7" s="50"/>
      <c r="G7" s="3"/>
      <c r="H7" s="51"/>
      <c r="I7" s="3"/>
      <c r="J7" s="52"/>
      <c r="K7" s="3"/>
      <c r="L7" s="51"/>
      <c r="M7" s="3"/>
      <c r="N7" s="51"/>
      <c r="O7" s="3"/>
      <c r="P7" s="51"/>
      <c r="Q7" s="3"/>
      <c r="R7" s="51"/>
      <c r="S7" s="3"/>
      <c r="T7" s="50"/>
      <c r="U7" s="3"/>
      <c r="V7" s="50"/>
      <c r="W7" s="3"/>
      <c r="X7" s="41">
        <f t="shared" si="0"/>
        <v>0</v>
      </c>
      <c r="Y7" s="5">
        <f t="shared" si="1"/>
        <v>0</v>
      </c>
      <c r="Z7" s="41"/>
      <c r="AA7" s="41"/>
      <c r="AB7" s="6">
        <f t="shared" si="4"/>
        <v>0</v>
      </c>
      <c r="AC7" s="41"/>
      <c r="AD7" s="54">
        <v>0</v>
      </c>
      <c r="AE7" s="41">
        <f t="shared" si="5"/>
        <v>0</v>
      </c>
      <c r="AF7" s="42">
        <f t="shared" si="6"/>
        <v>0</v>
      </c>
    </row>
    <row r="8" spans="1:32" s="59" customFormat="1">
      <c r="A8" s="55"/>
      <c r="B8" s="33" t="s">
        <v>19</v>
      </c>
      <c r="C8" s="56"/>
      <c r="D8" s="56"/>
      <c r="E8" s="8"/>
      <c r="F8" s="57"/>
      <c r="G8" s="9"/>
      <c r="H8" s="58"/>
      <c r="I8" s="9"/>
      <c r="J8" s="58"/>
      <c r="K8" s="9"/>
      <c r="L8" s="58"/>
      <c r="M8" s="9"/>
      <c r="N8" s="58"/>
      <c r="O8" s="9"/>
      <c r="P8" s="58"/>
      <c r="Q8" s="9"/>
      <c r="R8" s="58"/>
      <c r="S8" s="9"/>
      <c r="U8" s="9"/>
      <c r="W8" s="9"/>
      <c r="X8" s="41">
        <f t="shared" si="0"/>
        <v>0</v>
      </c>
      <c r="Y8" s="5">
        <f t="shared" si="1"/>
        <v>0</v>
      </c>
      <c r="Z8" s="41"/>
      <c r="AA8" s="41"/>
      <c r="AB8" s="6">
        <f t="shared" si="4"/>
        <v>0</v>
      </c>
      <c r="AC8" s="41"/>
      <c r="AD8" s="60">
        <v>0</v>
      </c>
      <c r="AE8" s="41">
        <f t="shared" si="5"/>
        <v>0</v>
      </c>
      <c r="AF8" s="42">
        <f t="shared" si="6"/>
        <v>0</v>
      </c>
    </row>
    <row r="9" spans="1:32" s="65" customFormat="1">
      <c r="A9" s="61">
        <v>1</v>
      </c>
      <c r="B9" s="34" t="s">
        <v>20</v>
      </c>
      <c r="C9" s="62"/>
      <c r="D9" s="62"/>
      <c r="E9" s="10"/>
      <c r="F9" s="63"/>
      <c r="G9" s="11"/>
      <c r="H9" s="64"/>
      <c r="I9" s="11"/>
      <c r="J9" s="64"/>
      <c r="K9" s="11"/>
      <c r="L9" s="64"/>
      <c r="M9" s="12"/>
      <c r="N9" s="64"/>
      <c r="O9" s="11"/>
      <c r="P9" s="64"/>
      <c r="Q9" s="11"/>
      <c r="R9" s="64"/>
      <c r="S9" s="11"/>
      <c r="U9" s="11"/>
      <c r="W9" s="11"/>
      <c r="X9" s="41">
        <f t="shared" si="0"/>
        <v>0</v>
      </c>
      <c r="Y9" s="5">
        <f t="shared" si="1"/>
        <v>0</v>
      </c>
      <c r="Z9" s="41"/>
      <c r="AA9" s="41"/>
      <c r="AB9" s="6">
        <f t="shared" si="4"/>
        <v>0</v>
      </c>
      <c r="AC9" s="41"/>
      <c r="AD9" s="66">
        <v>0</v>
      </c>
      <c r="AE9" s="41">
        <f t="shared" si="5"/>
        <v>0</v>
      </c>
      <c r="AF9" s="42">
        <f t="shared" si="6"/>
        <v>0</v>
      </c>
    </row>
    <row r="10" spans="1:32" ht="15" customHeight="1">
      <c r="B10" s="35" t="s">
        <v>21</v>
      </c>
      <c r="C10" s="67">
        <v>137576000</v>
      </c>
      <c r="D10" s="67"/>
      <c r="E10" s="13"/>
      <c r="V10" s="4"/>
      <c r="X10" s="41">
        <f t="shared" si="0"/>
        <v>0</v>
      </c>
      <c r="Y10" s="5">
        <f t="shared" si="1"/>
        <v>0</v>
      </c>
      <c r="Z10" s="41"/>
      <c r="AA10" s="41"/>
      <c r="AB10" s="6">
        <f t="shared" si="4"/>
        <v>0</v>
      </c>
      <c r="AC10" s="41"/>
      <c r="AD10" s="15">
        <v>0</v>
      </c>
      <c r="AE10" s="41">
        <f t="shared" si="5"/>
        <v>0</v>
      </c>
      <c r="AF10" s="42">
        <f t="shared" si="6"/>
        <v>0</v>
      </c>
    </row>
    <row r="11" spans="1:32" ht="15" customHeight="1">
      <c r="B11" s="31" t="s">
        <v>22</v>
      </c>
      <c r="E11" s="5">
        <v>250000</v>
      </c>
      <c r="F11" s="39">
        <v>1</v>
      </c>
      <c r="G11" s="6">
        <f t="shared" ref="G11:G19" si="7">+F11*E11</f>
        <v>250000</v>
      </c>
      <c r="M11" s="6">
        <f t="shared" ref="M11:M17" si="8">+L11*E11</f>
        <v>0</v>
      </c>
      <c r="O11" s="6">
        <f t="shared" ref="O11:O17" si="9">+N11*E11</f>
        <v>0</v>
      </c>
      <c r="Q11" s="6">
        <f t="shared" ref="Q11:Q39" si="10">+P11*E11</f>
        <v>0</v>
      </c>
      <c r="S11" s="6">
        <f t="shared" ref="S11:S39" si="11">+R11*E11</f>
        <v>0</v>
      </c>
      <c r="U11" s="6">
        <f t="shared" ref="U11:U39" si="12">+T11*E11</f>
        <v>0</v>
      </c>
      <c r="V11" s="4"/>
      <c r="W11" s="6">
        <f>+V11*E11</f>
        <v>0</v>
      </c>
      <c r="X11" s="41">
        <f t="shared" si="0"/>
        <v>1</v>
      </c>
      <c r="Y11" s="5">
        <f t="shared" si="1"/>
        <v>250000</v>
      </c>
      <c r="Z11" s="41">
        <f t="shared" si="2"/>
        <v>1</v>
      </c>
      <c r="AA11" s="41">
        <f t="shared" si="3"/>
        <v>0</v>
      </c>
      <c r="AB11" s="6">
        <f t="shared" si="4"/>
        <v>0</v>
      </c>
      <c r="AC11" s="41"/>
      <c r="AD11" s="15">
        <v>1</v>
      </c>
      <c r="AE11" s="41">
        <f t="shared" si="5"/>
        <v>0</v>
      </c>
      <c r="AF11" s="42">
        <f t="shared" si="6"/>
        <v>0</v>
      </c>
    </row>
    <row r="12" spans="1:32" ht="15" customHeight="1">
      <c r="B12" s="31" t="s">
        <v>23</v>
      </c>
      <c r="D12" s="4">
        <f>+E12/$C$10%</f>
        <v>7.1512473105774266</v>
      </c>
      <c r="E12" s="5">
        <f>24596000*0.4</f>
        <v>9838400</v>
      </c>
      <c r="F12" s="39">
        <v>1</v>
      </c>
      <c r="G12" s="6">
        <f t="shared" si="7"/>
        <v>9838400</v>
      </c>
      <c r="M12" s="6">
        <f t="shared" si="8"/>
        <v>0</v>
      </c>
      <c r="O12" s="6">
        <f t="shared" si="9"/>
        <v>0</v>
      </c>
      <c r="Q12" s="6">
        <f t="shared" si="10"/>
        <v>0</v>
      </c>
      <c r="S12" s="6">
        <f t="shared" si="11"/>
        <v>0</v>
      </c>
      <c r="T12" s="41"/>
      <c r="U12" s="6">
        <f t="shared" si="12"/>
        <v>0</v>
      </c>
      <c r="V12" s="41"/>
      <c r="W12" s="6">
        <f t="shared" ref="W12:W37" si="13">+V12*G12</f>
        <v>0</v>
      </c>
      <c r="X12" s="41">
        <f t="shared" si="0"/>
        <v>1</v>
      </c>
      <c r="Y12" s="5">
        <f t="shared" si="1"/>
        <v>9838400</v>
      </c>
      <c r="Z12" s="41">
        <f t="shared" si="2"/>
        <v>1</v>
      </c>
      <c r="AA12" s="41">
        <f t="shared" si="3"/>
        <v>0</v>
      </c>
      <c r="AB12" s="6">
        <f t="shared" si="4"/>
        <v>0</v>
      </c>
      <c r="AC12" s="41"/>
      <c r="AD12" s="15">
        <v>1</v>
      </c>
      <c r="AE12" s="41">
        <f t="shared" si="5"/>
        <v>0</v>
      </c>
      <c r="AF12" s="42">
        <f t="shared" si="6"/>
        <v>0</v>
      </c>
    </row>
    <row r="13" spans="1:32" ht="15" customHeight="1">
      <c r="B13" s="31" t="s">
        <v>24</v>
      </c>
      <c r="E13" s="5">
        <f>24596000*0.6</f>
        <v>14757600</v>
      </c>
      <c r="F13" s="39">
        <v>1</v>
      </c>
      <c r="G13" s="6">
        <f t="shared" si="7"/>
        <v>14757600</v>
      </c>
      <c r="M13" s="6">
        <f t="shared" si="8"/>
        <v>0</v>
      </c>
      <c r="O13" s="6">
        <f t="shared" si="9"/>
        <v>0</v>
      </c>
      <c r="Q13" s="6">
        <f t="shared" si="10"/>
        <v>0</v>
      </c>
      <c r="S13" s="6">
        <f t="shared" si="11"/>
        <v>0</v>
      </c>
      <c r="T13" s="41"/>
      <c r="U13" s="6">
        <f t="shared" si="12"/>
        <v>0</v>
      </c>
      <c r="V13" s="41"/>
      <c r="W13" s="6">
        <f t="shared" si="13"/>
        <v>0</v>
      </c>
      <c r="X13" s="41">
        <f t="shared" si="0"/>
        <v>1</v>
      </c>
      <c r="Y13" s="5">
        <f t="shared" si="1"/>
        <v>14757600</v>
      </c>
      <c r="Z13" s="41">
        <f t="shared" si="2"/>
        <v>1</v>
      </c>
      <c r="AA13" s="41">
        <f t="shared" si="3"/>
        <v>0</v>
      </c>
      <c r="AB13" s="6">
        <f t="shared" si="4"/>
        <v>0</v>
      </c>
      <c r="AC13" s="41"/>
      <c r="AD13" s="15">
        <v>1</v>
      </c>
      <c r="AE13" s="41">
        <f t="shared" si="5"/>
        <v>0</v>
      </c>
      <c r="AF13" s="42">
        <f t="shared" si="6"/>
        <v>0</v>
      </c>
    </row>
    <row r="14" spans="1:32" ht="15" customHeight="1">
      <c r="B14" s="31" t="s">
        <v>25</v>
      </c>
      <c r="D14" s="4">
        <f t="shared" ref="D14:D19" si="14">+E14/$C$10%</f>
        <v>17.878118276443566</v>
      </c>
      <c r="E14" s="5">
        <v>24596000</v>
      </c>
      <c r="F14" s="39">
        <v>0.4</v>
      </c>
      <c r="G14" s="6">
        <f t="shared" si="7"/>
        <v>9838400</v>
      </c>
      <c r="H14" s="40">
        <v>0.6</v>
      </c>
      <c r="I14" s="6">
        <f t="shared" ref="I14:I19" si="15">+H14*E14</f>
        <v>14757600</v>
      </c>
      <c r="K14" s="6">
        <f t="shared" ref="K14:K19" si="16">+J14*E14</f>
        <v>0</v>
      </c>
      <c r="M14" s="6">
        <f t="shared" si="8"/>
        <v>0</v>
      </c>
      <c r="O14" s="6">
        <f t="shared" si="9"/>
        <v>0</v>
      </c>
      <c r="Q14" s="6">
        <f t="shared" si="10"/>
        <v>0</v>
      </c>
      <c r="S14" s="6">
        <f t="shared" si="11"/>
        <v>0</v>
      </c>
      <c r="T14" s="41"/>
      <c r="U14" s="6">
        <f t="shared" si="12"/>
        <v>0</v>
      </c>
      <c r="V14" s="41"/>
      <c r="W14" s="6">
        <f t="shared" si="13"/>
        <v>0</v>
      </c>
      <c r="X14" s="41">
        <f t="shared" si="0"/>
        <v>1</v>
      </c>
      <c r="Y14" s="5">
        <f t="shared" si="1"/>
        <v>24596000</v>
      </c>
      <c r="Z14" s="41">
        <f t="shared" si="2"/>
        <v>1</v>
      </c>
      <c r="AA14" s="41">
        <f t="shared" si="3"/>
        <v>0</v>
      </c>
      <c r="AB14" s="6">
        <f t="shared" si="4"/>
        <v>0</v>
      </c>
      <c r="AC14" s="41"/>
      <c r="AD14" s="15">
        <v>1</v>
      </c>
      <c r="AE14" s="41">
        <f t="shared" si="5"/>
        <v>0</v>
      </c>
      <c r="AF14" s="42">
        <f t="shared" si="6"/>
        <v>0</v>
      </c>
    </row>
    <row r="15" spans="1:32" ht="15" customHeight="1">
      <c r="B15" s="31" t="s">
        <v>26</v>
      </c>
      <c r="D15" s="4">
        <f t="shared" si="14"/>
        <v>17.878118276443566</v>
      </c>
      <c r="E15" s="5">
        <v>24596000</v>
      </c>
      <c r="F15" s="39"/>
      <c r="G15" s="6">
        <f t="shared" si="7"/>
        <v>0</v>
      </c>
      <c r="H15" s="40">
        <v>1</v>
      </c>
      <c r="I15" s="6">
        <f t="shared" si="15"/>
        <v>24596000</v>
      </c>
      <c r="K15" s="6">
        <f t="shared" si="16"/>
        <v>0</v>
      </c>
      <c r="M15" s="6">
        <f t="shared" si="8"/>
        <v>0</v>
      </c>
      <c r="O15" s="6">
        <f t="shared" si="9"/>
        <v>0</v>
      </c>
      <c r="Q15" s="6">
        <f t="shared" si="10"/>
        <v>0</v>
      </c>
      <c r="S15" s="6">
        <f t="shared" si="11"/>
        <v>0</v>
      </c>
      <c r="T15" s="41"/>
      <c r="U15" s="6">
        <f t="shared" si="12"/>
        <v>0</v>
      </c>
      <c r="V15" s="41"/>
      <c r="W15" s="6">
        <f t="shared" si="13"/>
        <v>0</v>
      </c>
      <c r="X15" s="41">
        <f t="shared" si="0"/>
        <v>1</v>
      </c>
      <c r="Y15" s="5">
        <f t="shared" si="1"/>
        <v>24596000</v>
      </c>
      <c r="Z15" s="41">
        <f t="shared" si="2"/>
        <v>1</v>
      </c>
      <c r="AA15" s="41">
        <f t="shared" si="3"/>
        <v>0</v>
      </c>
      <c r="AB15" s="6">
        <f t="shared" si="4"/>
        <v>0</v>
      </c>
      <c r="AC15" s="41"/>
      <c r="AD15" s="15">
        <v>1</v>
      </c>
      <c r="AE15" s="41">
        <f t="shared" si="5"/>
        <v>0</v>
      </c>
      <c r="AF15" s="42">
        <f t="shared" si="6"/>
        <v>0</v>
      </c>
    </row>
    <row r="16" spans="1:32" ht="15" customHeight="1">
      <c r="B16" s="31" t="s">
        <v>27</v>
      </c>
      <c r="D16" s="4">
        <f t="shared" si="14"/>
        <v>17.878118276443566</v>
      </c>
      <c r="E16" s="5">
        <v>24596000</v>
      </c>
      <c r="F16" s="39"/>
      <c r="G16" s="6">
        <f t="shared" si="7"/>
        <v>0</v>
      </c>
      <c r="I16" s="6">
        <f t="shared" si="15"/>
        <v>0</v>
      </c>
      <c r="J16" s="40">
        <v>0.6</v>
      </c>
      <c r="K16" s="6">
        <f t="shared" si="16"/>
        <v>14757600</v>
      </c>
      <c r="L16" s="40">
        <v>0.38</v>
      </c>
      <c r="M16" s="6">
        <f t="shared" si="8"/>
        <v>9346480</v>
      </c>
      <c r="N16" s="40">
        <v>0.02</v>
      </c>
      <c r="O16" s="6">
        <f t="shared" si="9"/>
        <v>491920</v>
      </c>
      <c r="Q16" s="6">
        <f t="shared" si="10"/>
        <v>0</v>
      </c>
      <c r="S16" s="6">
        <f t="shared" si="11"/>
        <v>0</v>
      </c>
      <c r="T16" s="41"/>
      <c r="U16" s="6">
        <f t="shared" si="12"/>
        <v>0</v>
      </c>
      <c r="V16" s="41"/>
      <c r="W16" s="6">
        <f t="shared" si="13"/>
        <v>0</v>
      </c>
      <c r="X16" s="41">
        <f t="shared" si="0"/>
        <v>1</v>
      </c>
      <c r="Y16" s="5">
        <f t="shared" si="1"/>
        <v>24596000</v>
      </c>
      <c r="Z16" s="41">
        <f t="shared" si="2"/>
        <v>1</v>
      </c>
      <c r="AA16" s="41">
        <f t="shared" si="3"/>
        <v>0</v>
      </c>
      <c r="AB16" s="6">
        <f t="shared" si="4"/>
        <v>0</v>
      </c>
      <c r="AC16" s="41"/>
      <c r="AD16" s="15">
        <v>1</v>
      </c>
      <c r="AE16" s="41">
        <f t="shared" si="5"/>
        <v>0</v>
      </c>
      <c r="AF16" s="42">
        <f t="shared" si="6"/>
        <v>0</v>
      </c>
    </row>
    <row r="17" spans="1:32" ht="15" customHeight="1">
      <c r="B17" s="31" t="s">
        <v>28</v>
      </c>
      <c r="D17" s="4">
        <f t="shared" si="14"/>
        <v>8.9390591382217828</v>
      </c>
      <c r="E17" s="5">
        <v>12298000</v>
      </c>
      <c r="F17" s="39"/>
      <c r="G17" s="6">
        <f t="shared" si="7"/>
        <v>0</v>
      </c>
      <c r="I17" s="6">
        <f t="shared" si="15"/>
        <v>0</v>
      </c>
      <c r="J17" s="40">
        <v>0.55000000000000004</v>
      </c>
      <c r="K17" s="6">
        <f t="shared" si="16"/>
        <v>6763900.0000000009</v>
      </c>
      <c r="L17" s="40">
        <v>0.38</v>
      </c>
      <c r="M17" s="6">
        <f t="shared" si="8"/>
        <v>4673240</v>
      </c>
      <c r="N17" s="40">
        <v>6.9999999999999951E-2</v>
      </c>
      <c r="O17" s="6">
        <f t="shared" si="9"/>
        <v>860859.99999999942</v>
      </c>
      <c r="Q17" s="6">
        <f t="shared" si="10"/>
        <v>0</v>
      </c>
      <c r="S17" s="6">
        <f t="shared" si="11"/>
        <v>0</v>
      </c>
      <c r="T17" s="41"/>
      <c r="U17" s="6">
        <f t="shared" si="12"/>
        <v>0</v>
      </c>
      <c r="V17" s="41"/>
      <c r="W17" s="6">
        <f t="shared" si="13"/>
        <v>0</v>
      </c>
      <c r="X17" s="41">
        <f t="shared" si="0"/>
        <v>1</v>
      </c>
      <c r="Y17" s="5">
        <f t="shared" si="1"/>
        <v>12298000</v>
      </c>
      <c r="Z17" s="41">
        <f t="shared" si="2"/>
        <v>1</v>
      </c>
      <c r="AA17" s="41">
        <f t="shared" si="3"/>
        <v>0</v>
      </c>
      <c r="AB17" s="6">
        <f t="shared" si="4"/>
        <v>0</v>
      </c>
      <c r="AC17" s="41"/>
      <c r="AD17" s="15">
        <v>1</v>
      </c>
      <c r="AE17" s="41">
        <f t="shared" si="5"/>
        <v>0</v>
      </c>
      <c r="AF17" s="42">
        <f t="shared" si="6"/>
        <v>0</v>
      </c>
    </row>
    <row r="18" spans="1:32" ht="15" customHeight="1">
      <c r="A18" s="68"/>
      <c r="B18" s="31" t="s">
        <v>29</v>
      </c>
      <c r="D18" s="4">
        <f t="shared" si="14"/>
        <v>8.9390591382217828</v>
      </c>
      <c r="E18" s="5">
        <v>12298000</v>
      </c>
      <c r="F18" s="39"/>
      <c r="G18" s="6">
        <f t="shared" si="7"/>
        <v>0</v>
      </c>
      <c r="I18" s="6">
        <f t="shared" si="15"/>
        <v>0</v>
      </c>
      <c r="K18" s="6">
        <f t="shared" si="16"/>
        <v>0</v>
      </c>
      <c r="L18" s="40">
        <f>47%+0.13%</f>
        <v>0.4713</v>
      </c>
      <c r="M18" s="6">
        <f>+L18*E18+15.87</f>
        <v>5796063.2700000005</v>
      </c>
      <c r="N18" s="40">
        <f>28%-0.13%</f>
        <v>0.2787</v>
      </c>
      <c r="O18" s="6">
        <f>+N18*E18-15.87</f>
        <v>3427436.73</v>
      </c>
      <c r="P18" s="40">
        <v>0.19638114815417251</v>
      </c>
      <c r="Q18" s="6">
        <f t="shared" si="10"/>
        <v>2415095.3600000134</v>
      </c>
      <c r="S18" s="6">
        <f t="shared" si="11"/>
        <v>0</v>
      </c>
      <c r="T18" s="41">
        <f>100%-P18-N18-L18</f>
        <v>5.3618851845827431E-2</v>
      </c>
      <c r="U18" s="6">
        <f t="shared" si="12"/>
        <v>659404.63999998569</v>
      </c>
      <c r="V18" s="97">
        <v>0</v>
      </c>
      <c r="W18" s="98">
        <f>V18*E18</f>
        <v>0</v>
      </c>
      <c r="X18" s="97">
        <f t="shared" si="0"/>
        <v>1</v>
      </c>
      <c r="Y18" s="99">
        <f t="shared" si="1"/>
        <v>12298000</v>
      </c>
      <c r="Z18" s="97">
        <f t="shared" si="2"/>
        <v>0.94638114815417251</v>
      </c>
      <c r="AA18" s="97">
        <f t="shared" si="3"/>
        <v>5.3618851845827487E-2</v>
      </c>
      <c r="AB18" s="98">
        <f t="shared" si="4"/>
        <v>659404.63999998639</v>
      </c>
      <c r="AC18" s="41"/>
      <c r="AD18" s="15">
        <v>1</v>
      </c>
      <c r="AE18" s="41">
        <f t="shared" si="5"/>
        <v>-5.3618851845827487E-2</v>
      </c>
      <c r="AF18" s="42">
        <f t="shared" si="6"/>
        <v>-659404.63999998639</v>
      </c>
    </row>
    <row r="19" spans="1:32">
      <c r="B19" s="31" t="s">
        <v>30</v>
      </c>
      <c r="D19" s="4">
        <f t="shared" si="14"/>
        <v>10.60940861778217</v>
      </c>
      <c r="E19" s="5">
        <f>7298000+7298000</f>
        <v>14596000</v>
      </c>
      <c r="F19" s="39"/>
      <c r="G19" s="6">
        <f t="shared" si="7"/>
        <v>0</v>
      </c>
      <c r="I19" s="6">
        <f t="shared" si="15"/>
        <v>0</v>
      </c>
      <c r="K19" s="6">
        <f t="shared" si="16"/>
        <v>0</v>
      </c>
      <c r="M19" s="6">
        <f t="shared" ref="M19:M27" si="17">+L19*E19</f>
        <v>0</v>
      </c>
      <c r="O19" s="6">
        <f t="shared" ref="O19:O39" si="18">+N19*E19</f>
        <v>0</v>
      </c>
      <c r="P19" s="40">
        <v>0.3</v>
      </c>
      <c r="Q19" s="6">
        <f t="shared" si="10"/>
        <v>4378800</v>
      </c>
      <c r="R19" s="40">
        <v>0.35</v>
      </c>
      <c r="S19" s="6">
        <f t="shared" si="11"/>
        <v>5108600</v>
      </c>
      <c r="T19" s="41">
        <v>0.35</v>
      </c>
      <c r="U19" s="6">
        <f t="shared" si="12"/>
        <v>5108600</v>
      </c>
      <c r="V19" s="97">
        <v>0.3</v>
      </c>
      <c r="W19" s="98">
        <f>V19*E19</f>
        <v>4378800</v>
      </c>
      <c r="X19" s="97">
        <f t="shared" si="0"/>
        <v>0.99999999999999989</v>
      </c>
      <c r="Y19" s="99">
        <f t="shared" si="1"/>
        <v>14596000</v>
      </c>
      <c r="Z19" s="97">
        <f t="shared" si="2"/>
        <v>0.95</v>
      </c>
      <c r="AA19" s="97">
        <f t="shared" si="3"/>
        <v>5.0000000000000044E-2</v>
      </c>
      <c r="AB19" s="98">
        <f t="shared" si="4"/>
        <v>729800.0000000007</v>
      </c>
      <c r="AC19" s="41"/>
      <c r="AD19" s="15">
        <v>0.99999999999999989</v>
      </c>
      <c r="AE19" s="41">
        <f t="shared" si="5"/>
        <v>-4.9999999999999933E-2</v>
      </c>
      <c r="AF19" s="42">
        <f t="shared" si="6"/>
        <v>-729799.99999999907</v>
      </c>
    </row>
    <row r="20" spans="1:32">
      <c r="B20" s="35" t="s">
        <v>31</v>
      </c>
      <c r="C20" s="67"/>
      <c r="D20" s="67"/>
      <c r="E20" s="5"/>
      <c r="F20" s="39"/>
      <c r="M20" s="6">
        <f t="shared" si="17"/>
        <v>0</v>
      </c>
      <c r="O20" s="6">
        <f t="shared" si="18"/>
        <v>0</v>
      </c>
      <c r="Q20" s="6">
        <f t="shared" si="10"/>
        <v>0</v>
      </c>
      <c r="S20" s="6">
        <f t="shared" si="11"/>
        <v>0</v>
      </c>
      <c r="T20" s="41"/>
      <c r="U20" s="6">
        <f t="shared" si="12"/>
        <v>0</v>
      </c>
      <c r="V20" s="41"/>
      <c r="W20" s="6">
        <f t="shared" si="13"/>
        <v>0</v>
      </c>
      <c r="X20" s="41">
        <f t="shared" si="0"/>
        <v>0</v>
      </c>
      <c r="Y20" s="5">
        <f t="shared" si="1"/>
        <v>0</v>
      </c>
      <c r="Z20" s="41"/>
      <c r="AA20" s="41"/>
      <c r="AB20" s="6">
        <f t="shared" si="4"/>
        <v>0</v>
      </c>
      <c r="AC20" s="41"/>
      <c r="AD20" s="15">
        <v>0</v>
      </c>
      <c r="AE20" s="41">
        <f t="shared" si="5"/>
        <v>0</v>
      </c>
      <c r="AF20" s="42">
        <f t="shared" si="6"/>
        <v>0</v>
      </c>
    </row>
    <row r="21" spans="1:32">
      <c r="B21" s="35" t="s">
        <v>32</v>
      </c>
      <c r="C21" s="14">
        <v>36894000</v>
      </c>
      <c r="D21" s="67"/>
      <c r="E21" s="5"/>
      <c r="F21" s="39"/>
      <c r="M21" s="6">
        <f t="shared" si="17"/>
        <v>0</v>
      </c>
      <c r="O21" s="6">
        <f t="shared" si="18"/>
        <v>0</v>
      </c>
      <c r="Q21" s="6">
        <f t="shared" si="10"/>
        <v>0</v>
      </c>
      <c r="S21" s="6">
        <f t="shared" si="11"/>
        <v>0</v>
      </c>
      <c r="T21" s="41"/>
      <c r="U21" s="6">
        <f t="shared" si="12"/>
        <v>0</v>
      </c>
      <c r="V21" s="41"/>
      <c r="W21" s="6">
        <f t="shared" si="13"/>
        <v>0</v>
      </c>
      <c r="X21" s="41">
        <f t="shared" si="0"/>
        <v>0</v>
      </c>
      <c r="Y21" s="5">
        <f t="shared" si="1"/>
        <v>0</v>
      </c>
      <c r="Z21" s="41"/>
      <c r="AA21" s="41"/>
      <c r="AB21" s="6">
        <f t="shared" si="4"/>
        <v>0</v>
      </c>
      <c r="AC21" s="41"/>
      <c r="AD21" s="15">
        <v>0</v>
      </c>
      <c r="AE21" s="41">
        <f t="shared" si="5"/>
        <v>0</v>
      </c>
      <c r="AF21" s="42">
        <f t="shared" si="6"/>
        <v>0</v>
      </c>
    </row>
    <row r="22" spans="1:32" ht="15" customHeight="1">
      <c r="B22" s="31" t="s">
        <v>33</v>
      </c>
      <c r="D22" s="69">
        <f>+E22/$C$21%</f>
        <v>85</v>
      </c>
      <c r="E22" s="5">
        <f>+C21*0.85</f>
        <v>31359900</v>
      </c>
      <c r="F22" s="39"/>
      <c r="M22" s="6">
        <f t="shared" si="17"/>
        <v>0</v>
      </c>
      <c r="O22" s="6">
        <f t="shared" si="18"/>
        <v>0</v>
      </c>
      <c r="P22" s="40">
        <v>1</v>
      </c>
      <c r="Q22" s="6">
        <f t="shared" si="10"/>
        <v>31359900</v>
      </c>
      <c r="S22" s="6">
        <f t="shared" si="11"/>
        <v>0</v>
      </c>
      <c r="T22" s="41"/>
      <c r="U22" s="6">
        <f t="shared" si="12"/>
        <v>0</v>
      </c>
      <c r="V22" s="41"/>
      <c r="W22" s="6">
        <f t="shared" si="13"/>
        <v>0</v>
      </c>
      <c r="X22" s="41">
        <f t="shared" si="0"/>
        <v>1</v>
      </c>
      <c r="Y22" s="5">
        <f t="shared" si="1"/>
        <v>31359900</v>
      </c>
      <c r="Z22" s="41">
        <f t="shared" si="2"/>
        <v>1</v>
      </c>
      <c r="AA22" s="41">
        <f t="shared" si="3"/>
        <v>0</v>
      </c>
      <c r="AB22" s="6">
        <f t="shared" si="4"/>
        <v>0</v>
      </c>
      <c r="AC22" s="41"/>
      <c r="AD22" s="15">
        <v>1</v>
      </c>
      <c r="AE22" s="41">
        <f t="shared" si="5"/>
        <v>0</v>
      </c>
      <c r="AF22" s="42">
        <f t="shared" si="6"/>
        <v>0</v>
      </c>
    </row>
    <row r="23" spans="1:32">
      <c r="B23" s="31" t="s">
        <v>34</v>
      </c>
      <c r="D23" s="69">
        <f>+E23/$C$21%</f>
        <v>10</v>
      </c>
      <c r="E23" s="5">
        <f>+C21*0.1</f>
        <v>3689400</v>
      </c>
      <c r="F23" s="39"/>
      <c r="M23" s="6">
        <f t="shared" si="17"/>
        <v>0</v>
      </c>
      <c r="O23" s="6">
        <f t="shared" si="18"/>
        <v>0</v>
      </c>
      <c r="Q23" s="6">
        <f t="shared" si="10"/>
        <v>0</v>
      </c>
      <c r="R23" s="40">
        <v>0.5</v>
      </c>
      <c r="S23" s="6">
        <f t="shared" si="11"/>
        <v>1844700</v>
      </c>
      <c r="T23" s="41">
        <v>0.5</v>
      </c>
      <c r="U23" s="6">
        <f t="shared" si="12"/>
        <v>1844700</v>
      </c>
      <c r="V23" s="41">
        <v>0.5</v>
      </c>
      <c r="W23" s="6">
        <f t="shared" ref="W23:W24" si="19">V23*E23</f>
        <v>1844700</v>
      </c>
      <c r="X23" s="41">
        <f t="shared" si="0"/>
        <v>1</v>
      </c>
      <c r="Y23" s="5">
        <f t="shared" si="1"/>
        <v>3689400</v>
      </c>
      <c r="Z23" s="41">
        <f t="shared" si="2"/>
        <v>1</v>
      </c>
      <c r="AA23" s="41">
        <f t="shared" si="3"/>
        <v>0</v>
      </c>
      <c r="AB23" s="6">
        <f t="shared" si="4"/>
        <v>0</v>
      </c>
      <c r="AC23" s="41"/>
      <c r="AD23" s="15">
        <v>1</v>
      </c>
      <c r="AE23" s="41">
        <f t="shared" si="5"/>
        <v>0</v>
      </c>
      <c r="AF23" s="42">
        <f t="shared" si="6"/>
        <v>0</v>
      </c>
    </row>
    <row r="24" spans="1:32">
      <c r="B24" s="31" t="s">
        <v>35</v>
      </c>
      <c r="D24" s="69">
        <f>+E24/$C$21%</f>
        <v>5</v>
      </c>
      <c r="E24" s="5">
        <f>+C21*0.05</f>
        <v>1844700</v>
      </c>
      <c r="F24" s="39"/>
      <c r="M24" s="6">
        <f t="shared" si="17"/>
        <v>0</v>
      </c>
      <c r="O24" s="6">
        <f t="shared" si="18"/>
        <v>0</v>
      </c>
      <c r="Q24" s="6">
        <f t="shared" si="10"/>
        <v>0</v>
      </c>
      <c r="R24" s="40">
        <v>0.5</v>
      </c>
      <c r="S24" s="6">
        <f t="shared" si="11"/>
        <v>922350</v>
      </c>
      <c r="T24" s="41">
        <v>0.5</v>
      </c>
      <c r="U24" s="6">
        <f t="shared" si="12"/>
        <v>922350</v>
      </c>
      <c r="V24" s="41">
        <v>0.5</v>
      </c>
      <c r="W24" s="6">
        <f t="shared" si="19"/>
        <v>922350</v>
      </c>
      <c r="X24" s="41">
        <f t="shared" si="0"/>
        <v>1</v>
      </c>
      <c r="Y24" s="5">
        <f t="shared" si="1"/>
        <v>1844700</v>
      </c>
      <c r="Z24" s="41">
        <f t="shared" si="2"/>
        <v>1</v>
      </c>
      <c r="AA24" s="41">
        <f t="shared" si="3"/>
        <v>0</v>
      </c>
      <c r="AB24" s="6">
        <f t="shared" si="4"/>
        <v>0</v>
      </c>
      <c r="AC24" s="41"/>
      <c r="AD24" s="15">
        <v>1</v>
      </c>
      <c r="AE24" s="41">
        <f t="shared" si="5"/>
        <v>0</v>
      </c>
      <c r="AF24" s="42">
        <f t="shared" si="6"/>
        <v>0</v>
      </c>
    </row>
    <row r="25" spans="1:32">
      <c r="E25" s="5"/>
      <c r="F25" s="39"/>
      <c r="M25" s="6">
        <f t="shared" si="17"/>
        <v>0</v>
      </c>
      <c r="O25" s="6">
        <f t="shared" si="18"/>
        <v>0</v>
      </c>
      <c r="Q25" s="6">
        <f t="shared" si="10"/>
        <v>0</v>
      </c>
      <c r="S25" s="6">
        <f t="shared" si="11"/>
        <v>0</v>
      </c>
      <c r="T25" s="41"/>
      <c r="U25" s="6">
        <f t="shared" si="12"/>
        <v>0</v>
      </c>
      <c r="V25" s="41"/>
      <c r="W25" s="6">
        <f t="shared" si="13"/>
        <v>0</v>
      </c>
      <c r="X25" s="41">
        <f t="shared" si="0"/>
        <v>0</v>
      </c>
      <c r="Y25" s="5">
        <f t="shared" si="1"/>
        <v>0</v>
      </c>
      <c r="Z25" s="41"/>
      <c r="AA25" s="41"/>
      <c r="AB25" s="6">
        <f t="shared" si="4"/>
        <v>0</v>
      </c>
      <c r="AC25" s="41"/>
      <c r="AD25" s="15">
        <v>0</v>
      </c>
      <c r="AE25" s="41">
        <f t="shared" si="5"/>
        <v>0</v>
      </c>
      <c r="AF25" s="42">
        <f t="shared" si="6"/>
        <v>0</v>
      </c>
    </row>
    <row r="26" spans="1:32">
      <c r="B26" s="35" t="s">
        <v>36</v>
      </c>
      <c r="C26" s="14">
        <v>24596000</v>
      </c>
      <c r="D26" s="67"/>
      <c r="E26" s="5"/>
      <c r="F26" s="39"/>
      <c r="M26" s="6">
        <f t="shared" si="17"/>
        <v>0</v>
      </c>
      <c r="O26" s="6">
        <f t="shared" si="18"/>
        <v>0</v>
      </c>
      <c r="Q26" s="6">
        <f t="shared" si="10"/>
        <v>0</v>
      </c>
      <c r="S26" s="6">
        <f t="shared" si="11"/>
        <v>0</v>
      </c>
      <c r="T26" s="41"/>
      <c r="U26" s="6">
        <f t="shared" si="12"/>
        <v>0</v>
      </c>
      <c r="V26" s="41"/>
      <c r="W26" s="6">
        <f t="shared" si="13"/>
        <v>0</v>
      </c>
      <c r="X26" s="41">
        <f t="shared" si="0"/>
        <v>0</v>
      </c>
      <c r="Y26" s="5">
        <f t="shared" si="1"/>
        <v>0</v>
      </c>
      <c r="Z26" s="41"/>
      <c r="AA26" s="41"/>
      <c r="AB26" s="6">
        <f t="shared" si="4"/>
        <v>0</v>
      </c>
      <c r="AC26" s="41"/>
      <c r="AD26" s="15">
        <v>0</v>
      </c>
      <c r="AE26" s="41">
        <f t="shared" si="5"/>
        <v>0</v>
      </c>
      <c r="AF26" s="42">
        <f t="shared" si="6"/>
        <v>0</v>
      </c>
    </row>
    <row r="27" spans="1:32" ht="15" customHeight="1">
      <c r="B27" s="31" t="s">
        <v>33</v>
      </c>
      <c r="D27" s="69">
        <f>+E27/$C$26%</f>
        <v>85</v>
      </c>
      <c r="E27" s="5">
        <f>+C26*0.85</f>
        <v>20906600</v>
      </c>
      <c r="F27" s="39"/>
      <c r="M27" s="6">
        <f t="shared" si="17"/>
        <v>0</v>
      </c>
      <c r="N27" s="40">
        <v>1</v>
      </c>
      <c r="O27" s="6">
        <f t="shared" si="18"/>
        <v>20906600</v>
      </c>
      <c r="Q27" s="6">
        <f t="shared" si="10"/>
        <v>0</v>
      </c>
      <c r="S27" s="6">
        <f t="shared" si="11"/>
        <v>0</v>
      </c>
      <c r="T27" s="41"/>
      <c r="U27" s="6">
        <f t="shared" si="12"/>
        <v>0</v>
      </c>
      <c r="V27" s="41"/>
      <c r="W27" s="6">
        <f t="shared" si="13"/>
        <v>0</v>
      </c>
      <c r="X27" s="41">
        <f t="shared" si="0"/>
        <v>1</v>
      </c>
      <c r="Y27" s="5">
        <f t="shared" si="1"/>
        <v>20906600</v>
      </c>
      <c r="Z27" s="41">
        <f t="shared" si="2"/>
        <v>1</v>
      </c>
      <c r="AA27" s="41">
        <f t="shared" si="3"/>
        <v>0</v>
      </c>
      <c r="AB27" s="6">
        <f t="shared" si="4"/>
        <v>0</v>
      </c>
      <c r="AC27" s="41"/>
      <c r="AD27" s="15">
        <v>1</v>
      </c>
      <c r="AE27" s="41">
        <f t="shared" si="5"/>
        <v>0</v>
      </c>
      <c r="AF27" s="42">
        <f t="shared" si="6"/>
        <v>0</v>
      </c>
    </row>
    <row r="28" spans="1:32">
      <c r="B28" s="31" t="s">
        <v>34</v>
      </c>
      <c r="D28" s="69">
        <f>+E28/$C$26%</f>
        <v>10</v>
      </c>
      <c r="E28" s="5">
        <f>+C26*0.1</f>
        <v>2459600</v>
      </c>
      <c r="F28" s="39"/>
      <c r="M28" s="15"/>
      <c r="O28" s="6">
        <f t="shared" si="18"/>
        <v>0</v>
      </c>
      <c r="Q28" s="6">
        <f t="shared" si="10"/>
        <v>0</v>
      </c>
      <c r="R28" s="40">
        <v>0.5</v>
      </c>
      <c r="S28" s="6">
        <f t="shared" si="11"/>
        <v>1229800</v>
      </c>
      <c r="T28" s="41">
        <v>0.5</v>
      </c>
      <c r="U28" s="6">
        <f t="shared" si="12"/>
        <v>1229800</v>
      </c>
      <c r="V28" s="41">
        <v>0.5</v>
      </c>
      <c r="W28" s="6">
        <f t="shared" ref="W28:W29" si="20">V28*E28</f>
        <v>1229800</v>
      </c>
      <c r="X28" s="41">
        <f t="shared" si="0"/>
        <v>1</v>
      </c>
      <c r="Y28" s="5">
        <f t="shared" si="1"/>
        <v>2459600</v>
      </c>
      <c r="Z28" s="41">
        <f t="shared" si="2"/>
        <v>1</v>
      </c>
      <c r="AA28" s="41">
        <f t="shared" si="3"/>
        <v>0</v>
      </c>
      <c r="AB28" s="6">
        <f t="shared" si="4"/>
        <v>0</v>
      </c>
      <c r="AC28" s="41"/>
      <c r="AD28" s="15">
        <v>1</v>
      </c>
      <c r="AE28" s="41">
        <f t="shared" si="5"/>
        <v>0</v>
      </c>
      <c r="AF28" s="42">
        <f t="shared" si="6"/>
        <v>0</v>
      </c>
    </row>
    <row r="29" spans="1:32">
      <c r="B29" s="31" t="s">
        <v>35</v>
      </c>
      <c r="D29" s="69">
        <f>+E29/$C$26%</f>
        <v>5</v>
      </c>
      <c r="E29" s="5">
        <f>+C26*0.05</f>
        <v>1229800</v>
      </c>
      <c r="F29" s="39"/>
      <c r="M29" s="6">
        <f t="shared" ref="M29:M39" si="21">+L29*E29</f>
        <v>0</v>
      </c>
      <c r="O29" s="6">
        <f t="shared" si="18"/>
        <v>0</v>
      </c>
      <c r="Q29" s="6">
        <f t="shared" si="10"/>
        <v>0</v>
      </c>
      <c r="R29" s="40">
        <v>0.5</v>
      </c>
      <c r="S29" s="6">
        <f t="shared" si="11"/>
        <v>614900</v>
      </c>
      <c r="T29" s="41">
        <v>0.5</v>
      </c>
      <c r="U29" s="6">
        <f t="shared" si="12"/>
        <v>614900</v>
      </c>
      <c r="V29" s="41">
        <v>0.5</v>
      </c>
      <c r="W29" s="6">
        <f t="shared" si="20"/>
        <v>614900</v>
      </c>
      <c r="X29" s="41">
        <f t="shared" si="0"/>
        <v>1</v>
      </c>
      <c r="Y29" s="5">
        <f t="shared" si="1"/>
        <v>1229800</v>
      </c>
      <c r="Z29" s="41">
        <f t="shared" si="2"/>
        <v>1</v>
      </c>
      <c r="AA29" s="41">
        <f t="shared" si="3"/>
        <v>0</v>
      </c>
      <c r="AB29" s="6">
        <f t="shared" si="4"/>
        <v>0</v>
      </c>
      <c r="AC29" s="41"/>
      <c r="AD29" s="15">
        <v>1</v>
      </c>
      <c r="AE29" s="41">
        <f t="shared" si="5"/>
        <v>0</v>
      </c>
      <c r="AF29" s="42">
        <f t="shared" si="6"/>
        <v>0</v>
      </c>
    </row>
    <row r="30" spans="1:32">
      <c r="E30" s="5"/>
      <c r="F30" s="39"/>
      <c r="M30" s="6">
        <f t="shared" si="21"/>
        <v>0</v>
      </c>
      <c r="O30" s="6">
        <f t="shared" si="18"/>
        <v>0</v>
      </c>
      <c r="Q30" s="6">
        <f t="shared" si="10"/>
        <v>0</v>
      </c>
      <c r="S30" s="6">
        <f t="shared" si="11"/>
        <v>0</v>
      </c>
      <c r="T30" s="41"/>
      <c r="U30" s="6">
        <f t="shared" si="12"/>
        <v>0</v>
      </c>
      <c r="V30" s="41"/>
      <c r="W30" s="6">
        <f t="shared" si="13"/>
        <v>0</v>
      </c>
      <c r="X30" s="41">
        <f t="shared" si="0"/>
        <v>0</v>
      </c>
      <c r="Y30" s="5">
        <f t="shared" si="1"/>
        <v>0</v>
      </c>
      <c r="Z30" s="41"/>
      <c r="AA30" s="41"/>
      <c r="AB30" s="6">
        <f t="shared" si="4"/>
        <v>0</v>
      </c>
      <c r="AC30" s="41"/>
      <c r="AD30" s="15">
        <v>0</v>
      </c>
      <c r="AE30" s="41">
        <f t="shared" si="5"/>
        <v>0</v>
      </c>
      <c r="AF30" s="42">
        <f t="shared" si="6"/>
        <v>0</v>
      </c>
    </row>
    <row r="31" spans="1:32">
      <c r="B31" s="35" t="s">
        <v>37</v>
      </c>
      <c r="C31" s="14">
        <f>12298000*2</f>
        <v>24596000</v>
      </c>
      <c r="D31" s="69"/>
      <c r="E31" s="5"/>
      <c r="F31" s="39"/>
      <c r="M31" s="6">
        <f t="shared" si="21"/>
        <v>0</v>
      </c>
      <c r="O31" s="6">
        <f t="shared" si="18"/>
        <v>0</v>
      </c>
      <c r="Q31" s="6">
        <f t="shared" si="10"/>
        <v>0</v>
      </c>
      <c r="S31" s="6">
        <f t="shared" si="11"/>
        <v>0</v>
      </c>
      <c r="T31" s="41"/>
      <c r="U31" s="6">
        <f t="shared" si="12"/>
        <v>0</v>
      </c>
      <c r="V31" s="41"/>
      <c r="W31" s="6">
        <f t="shared" si="13"/>
        <v>0</v>
      </c>
      <c r="X31" s="41">
        <f t="shared" si="0"/>
        <v>0</v>
      </c>
      <c r="Y31" s="5">
        <f t="shared" si="1"/>
        <v>0</v>
      </c>
      <c r="Z31" s="41"/>
      <c r="AA31" s="41"/>
      <c r="AB31" s="6">
        <f t="shared" si="4"/>
        <v>0</v>
      </c>
      <c r="AC31" s="41"/>
      <c r="AD31" s="15">
        <v>0</v>
      </c>
      <c r="AE31" s="41">
        <f t="shared" si="5"/>
        <v>0</v>
      </c>
      <c r="AF31" s="42">
        <f t="shared" si="6"/>
        <v>0</v>
      </c>
    </row>
    <row r="32" spans="1:32" ht="15" customHeight="1">
      <c r="B32" s="31" t="s">
        <v>33</v>
      </c>
      <c r="D32" s="69">
        <f>+E32/$C$31%</f>
        <v>85</v>
      </c>
      <c r="E32" s="5">
        <f>+C31*0.85</f>
        <v>20906600</v>
      </c>
      <c r="F32" s="39"/>
      <c r="L32" s="40">
        <v>0.5</v>
      </c>
      <c r="M32" s="6">
        <f t="shared" si="21"/>
        <v>10453300</v>
      </c>
      <c r="N32" s="40">
        <v>0.5</v>
      </c>
      <c r="O32" s="6">
        <f t="shared" si="18"/>
        <v>10453300</v>
      </c>
      <c r="Q32" s="6">
        <f t="shared" si="10"/>
        <v>0</v>
      </c>
      <c r="S32" s="6">
        <f t="shared" si="11"/>
        <v>0</v>
      </c>
      <c r="T32" s="41"/>
      <c r="U32" s="6">
        <f t="shared" si="12"/>
        <v>0</v>
      </c>
      <c r="V32" s="41"/>
      <c r="W32" s="6">
        <f t="shared" si="13"/>
        <v>0</v>
      </c>
      <c r="X32" s="41">
        <f t="shared" si="0"/>
        <v>1</v>
      </c>
      <c r="Y32" s="5">
        <f t="shared" si="1"/>
        <v>20906600</v>
      </c>
      <c r="Z32" s="41">
        <f t="shared" si="2"/>
        <v>1</v>
      </c>
      <c r="AA32" s="41">
        <f t="shared" si="3"/>
        <v>0</v>
      </c>
      <c r="AB32" s="6">
        <f t="shared" si="4"/>
        <v>0</v>
      </c>
      <c r="AC32" s="41"/>
      <c r="AD32" s="15">
        <v>1</v>
      </c>
      <c r="AE32" s="41">
        <f t="shared" si="5"/>
        <v>0</v>
      </c>
      <c r="AF32" s="42">
        <f t="shared" si="6"/>
        <v>0</v>
      </c>
    </row>
    <row r="33" spans="1:32" ht="15" customHeight="1">
      <c r="B33" s="31" t="s">
        <v>34</v>
      </c>
      <c r="D33" s="69">
        <f>+E33/$C$31%</f>
        <v>10</v>
      </c>
      <c r="E33" s="5">
        <f>+C31*0.1</f>
        <v>2459600</v>
      </c>
      <c r="F33" s="39"/>
      <c r="M33" s="6">
        <f t="shared" si="21"/>
        <v>0</v>
      </c>
      <c r="O33" s="6">
        <f t="shared" si="18"/>
        <v>0</v>
      </c>
      <c r="P33" s="40">
        <v>0.5</v>
      </c>
      <c r="Q33" s="6">
        <f t="shared" si="10"/>
        <v>1229800</v>
      </c>
      <c r="S33" s="6">
        <f t="shared" si="11"/>
        <v>0</v>
      </c>
      <c r="T33" s="41">
        <v>0.5</v>
      </c>
      <c r="U33" s="6">
        <f t="shared" si="12"/>
        <v>1229800</v>
      </c>
      <c r="V33" s="41">
        <v>0.5</v>
      </c>
      <c r="W33" s="6">
        <f t="shared" ref="W33:W34" si="22">V33*E33</f>
        <v>1229800</v>
      </c>
      <c r="X33" s="41">
        <f t="shared" si="0"/>
        <v>1</v>
      </c>
      <c r="Y33" s="5">
        <f t="shared" si="1"/>
        <v>2459600</v>
      </c>
      <c r="Z33" s="41">
        <f t="shared" si="2"/>
        <v>1</v>
      </c>
      <c r="AA33" s="41">
        <f t="shared" si="3"/>
        <v>0</v>
      </c>
      <c r="AB33" s="6">
        <f t="shared" si="4"/>
        <v>0</v>
      </c>
      <c r="AC33" s="41"/>
      <c r="AD33" s="15">
        <v>1</v>
      </c>
      <c r="AE33" s="41">
        <f t="shared" si="5"/>
        <v>0</v>
      </c>
      <c r="AF33" s="42">
        <f t="shared" si="6"/>
        <v>0</v>
      </c>
    </row>
    <row r="34" spans="1:32">
      <c r="B34" s="31" t="s">
        <v>35</v>
      </c>
      <c r="D34" s="69">
        <f>+E34/$C$31%</f>
        <v>5</v>
      </c>
      <c r="E34" s="5">
        <f>+C31*0.05</f>
        <v>1229800</v>
      </c>
      <c r="F34" s="39"/>
      <c r="M34" s="6">
        <f t="shared" si="21"/>
        <v>0</v>
      </c>
      <c r="O34" s="6">
        <f t="shared" si="18"/>
        <v>0</v>
      </c>
      <c r="Q34" s="6">
        <f t="shared" si="10"/>
        <v>0</v>
      </c>
      <c r="S34" s="6">
        <f t="shared" si="11"/>
        <v>0</v>
      </c>
      <c r="T34" s="41">
        <v>1</v>
      </c>
      <c r="U34" s="6">
        <f t="shared" si="12"/>
        <v>1229800</v>
      </c>
      <c r="V34" s="41">
        <v>1</v>
      </c>
      <c r="W34" s="6">
        <f t="shared" si="22"/>
        <v>1229800</v>
      </c>
      <c r="X34" s="41">
        <f t="shared" si="0"/>
        <v>1</v>
      </c>
      <c r="Y34" s="5">
        <f t="shared" si="1"/>
        <v>1229800</v>
      </c>
      <c r="Z34" s="41">
        <f t="shared" si="2"/>
        <v>1</v>
      </c>
      <c r="AA34" s="41">
        <f t="shared" si="3"/>
        <v>0</v>
      </c>
      <c r="AB34" s="6">
        <f t="shared" si="4"/>
        <v>0</v>
      </c>
      <c r="AC34" s="41"/>
      <c r="AD34" s="15">
        <v>1</v>
      </c>
      <c r="AE34" s="41">
        <f t="shared" si="5"/>
        <v>0</v>
      </c>
      <c r="AF34" s="42">
        <f t="shared" si="6"/>
        <v>0</v>
      </c>
    </row>
    <row r="35" spans="1:32">
      <c r="E35" s="5"/>
      <c r="F35" s="39"/>
      <c r="M35" s="6">
        <f t="shared" si="21"/>
        <v>0</v>
      </c>
      <c r="O35" s="6">
        <f t="shared" si="18"/>
        <v>0</v>
      </c>
      <c r="Q35" s="6">
        <f t="shared" si="10"/>
        <v>0</v>
      </c>
      <c r="S35" s="6">
        <f t="shared" si="11"/>
        <v>0</v>
      </c>
      <c r="T35" s="41"/>
      <c r="U35" s="6">
        <f t="shared" si="12"/>
        <v>0</v>
      </c>
      <c r="V35" s="41"/>
      <c r="W35" s="6">
        <f t="shared" si="13"/>
        <v>0</v>
      </c>
      <c r="X35" s="41">
        <f t="shared" si="0"/>
        <v>0</v>
      </c>
      <c r="Y35" s="5">
        <f t="shared" si="1"/>
        <v>0</v>
      </c>
      <c r="Z35" s="41"/>
      <c r="AA35" s="41"/>
      <c r="AB35" s="6">
        <f t="shared" si="4"/>
        <v>0</v>
      </c>
      <c r="AC35" s="41"/>
      <c r="AD35" s="15">
        <v>0</v>
      </c>
      <c r="AE35" s="41">
        <f t="shared" si="5"/>
        <v>0</v>
      </c>
      <c r="AF35" s="42">
        <f t="shared" si="6"/>
        <v>0</v>
      </c>
    </row>
    <row r="36" spans="1:32">
      <c r="B36" s="35" t="s">
        <v>38</v>
      </c>
      <c r="C36" s="14">
        <v>12298000</v>
      </c>
      <c r="D36" s="67"/>
      <c r="E36" s="5"/>
      <c r="F36" s="39"/>
      <c r="M36" s="6">
        <f t="shared" si="21"/>
        <v>0</v>
      </c>
      <c r="O36" s="6">
        <f t="shared" si="18"/>
        <v>0</v>
      </c>
      <c r="Q36" s="6">
        <f t="shared" si="10"/>
        <v>0</v>
      </c>
      <c r="S36" s="6">
        <f t="shared" si="11"/>
        <v>0</v>
      </c>
      <c r="T36" s="41"/>
      <c r="U36" s="6">
        <f t="shared" si="12"/>
        <v>0</v>
      </c>
      <c r="V36" s="41"/>
      <c r="W36" s="6">
        <f t="shared" si="13"/>
        <v>0</v>
      </c>
      <c r="X36" s="41">
        <f t="shared" si="0"/>
        <v>0</v>
      </c>
      <c r="Y36" s="5">
        <f t="shared" si="1"/>
        <v>0</v>
      </c>
      <c r="Z36" s="41"/>
      <c r="AA36" s="41"/>
      <c r="AB36" s="6">
        <f t="shared" si="4"/>
        <v>0</v>
      </c>
      <c r="AC36" s="41"/>
      <c r="AD36" s="15">
        <v>0</v>
      </c>
      <c r="AE36" s="41">
        <f t="shared" si="5"/>
        <v>0</v>
      </c>
      <c r="AF36" s="42">
        <f t="shared" si="6"/>
        <v>0</v>
      </c>
    </row>
    <row r="37" spans="1:32" ht="15" customHeight="1">
      <c r="B37" s="31" t="s">
        <v>33</v>
      </c>
      <c r="D37" s="69">
        <f>+E37/$C$36%</f>
        <v>85</v>
      </c>
      <c r="E37" s="5">
        <f>+C36*0.85</f>
        <v>10453300</v>
      </c>
      <c r="F37" s="39"/>
      <c r="M37" s="6">
        <f t="shared" si="21"/>
        <v>0</v>
      </c>
      <c r="O37" s="6">
        <f t="shared" si="18"/>
        <v>0</v>
      </c>
      <c r="P37" s="40">
        <v>1</v>
      </c>
      <c r="Q37" s="6">
        <f t="shared" si="10"/>
        <v>10453300</v>
      </c>
      <c r="S37" s="6">
        <f t="shared" si="11"/>
        <v>0</v>
      </c>
      <c r="T37" s="41"/>
      <c r="U37" s="6">
        <f t="shared" si="12"/>
        <v>0</v>
      </c>
      <c r="V37" s="41"/>
      <c r="W37" s="6">
        <f t="shared" si="13"/>
        <v>0</v>
      </c>
      <c r="X37" s="41">
        <f t="shared" si="0"/>
        <v>1</v>
      </c>
      <c r="Y37" s="5">
        <f t="shared" si="1"/>
        <v>10453300</v>
      </c>
      <c r="Z37" s="41">
        <f t="shared" si="2"/>
        <v>1</v>
      </c>
      <c r="AA37" s="41">
        <f t="shared" si="3"/>
        <v>0</v>
      </c>
      <c r="AB37" s="6">
        <f t="shared" si="4"/>
        <v>0</v>
      </c>
      <c r="AC37" s="41"/>
      <c r="AD37" s="15">
        <v>1</v>
      </c>
      <c r="AE37" s="41">
        <f t="shared" si="5"/>
        <v>0</v>
      </c>
      <c r="AF37" s="42">
        <f t="shared" si="6"/>
        <v>0</v>
      </c>
    </row>
    <row r="38" spans="1:32">
      <c r="B38" s="31" t="s">
        <v>34</v>
      </c>
      <c r="D38" s="69">
        <f>+E38/$C$36%</f>
        <v>10</v>
      </c>
      <c r="E38" s="5">
        <f>+C36*0.1</f>
        <v>1229800</v>
      </c>
      <c r="F38" s="39"/>
      <c r="M38" s="6">
        <f t="shared" si="21"/>
        <v>0</v>
      </c>
      <c r="O38" s="6">
        <f t="shared" si="18"/>
        <v>0</v>
      </c>
      <c r="P38" s="40">
        <v>0.75</v>
      </c>
      <c r="Q38" s="6">
        <f t="shared" si="10"/>
        <v>922350</v>
      </c>
      <c r="S38" s="6">
        <f t="shared" si="11"/>
        <v>0</v>
      </c>
      <c r="T38" s="41">
        <v>0.25</v>
      </c>
      <c r="U38" s="6">
        <f t="shared" si="12"/>
        <v>307450</v>
      </c>
      <c r="V38" s="41">
        <v>0.25</v>
      </c>
      <c r="W38" s="6">
        <f t="shared" ref="W38:W39" si="23">V38*E38</f>
        <v>307450</v>
      </c>
      <c r="X38" s="41">
        <f t="shared" si="0"/>
        <v>1</v>
      </c>
      <c r="Y38" s="5">
        <f t="shared" si="1"/>
        <v>1229800</v>
      </c>
      <c r="Z38" s="41">
        <f t="shared" si="2"/>
        <v>1</v>
      </c>
      <c r="AA38" s="41">
        <f t="shared" si="3"/>
        <v>0</v>
      </c>
      <c r="AB38" s="6">
        <f t="shared" si="4"/>
        <v>0</v>
      </c>
      <c r="AC38" s="41"/>
      <c r="AD38" s="15">
        <v>1</v>
      </c>
      <c r="AE38" s="41">
        <f t="shared" si="5"/>
        <v>0</v>
      </c>
      <c r="AF38" s="42">
        <f t="shared" si="6"/>
        <v>0</v>
      </c>
    </row>
    <row r="39" spans="1:32">
      <c r="B39" s="31" t="s">
        <v>35</v>
      </c>
      <c r="D39" s="69">
        <f>+E39/$C$36%</f>
        <v>5</v>
      </c>
      <c r="E39" s="5">
        <f>+C36*0.05</f>
        <v>614900</v>
      </c>
      <c r="F39" s="39"/>
      <c r="M39" s="6">
        <f t="shared" si="21"/>
        <v>0</v>
      </c>
      <c r="O39" s="6">
        <f t="shared" si="18"/>
        <v>0</v>
      </c>
      <c r="P39" s="40">
        <v>0.2</v>
      </c>
      <c r="Q39" s="6">
        <f t="shared" si="10"/>
        <v>122980</v>
      </c>
      <c r="S39" s="6">
        <f t="shared" si="11"/>
        <v>0</v>
      </c>
      <c r="T39" s="41">
        <v>0.8</v>
      </c>
      <c r="U39" s="6">
        <f t="shared" si="12"/>
        <v>491920</v>
      </c>
      <c r="V39" s="41">
        <v>0.8</v>
      </c>
      <c r="W39" s="6">
        <f t="shared" si="23"/>
        <v>491920</v>
      </c>
      <c r="X39" s="41">
        <f t="shared" si="0"/>
        <v>1</v>
      </c>
      <c r="Y39" s="5">
        <f t="shared" si="1"/>
        <v>614900</v>
      </c>
      <c r="Z39" s="41">
        <f t="shared" si="2"/>
        <v>1</v>
      </c>
      <c r="AA39" s="41">
        <f t="shared" si="3"/>
        <v>0</v>
      </c>
      <c r="AB39" s="6">
        <f t="shared" si="4"/>
        <v>0</v>
      </c>
      <c r="AC39" s="41"/>
      <c r="AD39" s="15">
        <v>1</v>
      </c>
      <c r="AE39" s="41">
        <f t="shared" si="5"/>
        <v>0</v>
      </c>
      <c r="AF39" s="42">
        <f t="shared" si="6"/>
        <v>0</v>
      </c>
    </row>
    <row r="40" spans="1:32" s="65" customFormat="1">
      <c r="A40" s="61">
        <v>2</v>
      </c>
      <c r="B40" s="34" t="s">
        <v>39</v>
      </c>
      <c r="C40" s="62">
        <f>SUM(E41:E48)</f>
        <v>18597000</v>
      </c>
      <c r="D40" s="62"/>
      <c r="E40" s="10"/>
      <c r="F40" s="63"/>
      <c r="G40" s="11"/>
      <c r="H40" s="64"/>
      <c r="I40" s="11"/>
      <c r="J40" s="64"/>
      <c r="K40" s="11"/>
      <c r="L40" s="64"/>
      <c r="M40" s="11"/>
      <c r="N40" s="64"/>
      <c r="O40" s="11"/>
      <c r="P40" s="64"/>
      <c r="Q40" s="11"/>
      <c r="R40" s="64"/>
      <c r="S40" s="11"/>
      <c r="U40" s="11"/>
      <c r="W40" s="11"/>
      <c r="X40" s="41">
        <f t="shared" si="0"/>
        <v>0</v>
      </c>
      <c r="Y40" s="5">
        <f t="shared" si="1"/>
        <v>0</v>
      </c>
      <c r="Z40" s="41"/>
      <c r="AA40" s="41"/>
      <c r="AB40" s="6">
        <f t="shared" si="4"/>
        <v>0</v>
      </c>
      <c r="AC40" s="41"/>
      <c r="AD40" s="66">
        <v>0</v>
      </c>
      <c r="AE40" s="41">
        <f t="shared" si="5"/>
        <v>0</v>
      </c>
      <c r="AF40" s="42">
        <f t="shared" si="6"/>
        <v>0</v>
      </c>
    </row>
    <row r="41" spans="1:32" ht="15" customHeight="1">
      <c r="B41" s="31" t="s">
        <v>22</v>
      </c>
      <c r="E41" s="5">
        <v>150000</v>
      </c>
      <c r="F41" s="39">
        <v>1</v>
      </c>
      <c r="G41" s="6">
        <f t="shared" ref="G41:G48" si="24">+F41*E41</f>
        <v>150000</v>
      </c>
      <c r="I41" s="6">
        <f t="shared" ref="I41:I48" si="25">+H41*E41</f>
        <v>0</v>
      </c>
      <c r="K41" s="6">
        <f t="shared" ref="K41:K48" si="26">+J41*E41</f>
        <v>0</v>
      </c>
      <c r="M41" s="6">
        <f t="shared" ref="M41:M48" si="27">+L41*E41</f>
        <v>0</v>
      </c>
      <c r="O41" s="6">
        <f t="shared" ref="O41:O48" si="28">+N41*E41</f>
        <v>0</v>
      </c>
      <c r="Q41" s="6">
        <f t="shared" ref="Q41:Q48" si="29">+P41*E41</f>
        <v>0</v>
      </c>
      <c r="S41" s="6">
        <f t="shared" ref="S41:S48" si="30">+R41*E41</f>
        <v>0</v>
      </c>
      <c r="T41" s="41"/>
      <c r="U41" s="6">
        <f t="shared" ref="U41:U48" si="31">+T41*E41</f>
        <v>0</v>
      </c>
      <c r="V41" s="41"/>
      <c r="W41" s="6">
        <f t="shared" ref="W41:W47" si="32">+V41*G41</f>
        <v>0</v>
      </c>
      <c r="X41" s="41">
        <f t="shared" si="0"/>
        <v>1</v>
      </c>
      <c r="Y41" s="5">
        <f t="shared" si="1"/>
        <v>150000</v>
      </c>
      <c r="Z41" s="41">
        <f t="shared" si="2"/>
        <v>1</v>
      </c>
      <c r="AA41" s="41">
        <f t="shared" si="3"/>
        <v>0</v>
      </c>
      <c r="AB41" s="6">
        <f t="shared" si="4"/>
        <v>0</v>
      </c>
      <c r="AC41" s="41"/>
      <c r="AD41" s="15">
        <v>1</v>
      </c>
      <c r="AE41" s="41">
        <f t="shared" si="5"/>
        <v>0</v>
      </c>
      <c r="AF41" s="42">
        <f t="shared" si="6"/>
        <v>0</v>
      </c>
    </row>
    <row r="42" spans="1:32" ht="15" customHeight="1">
      <c r="B42" s="31" t="s">
        <v>40</v>
      </c>
      <c r="E42" s="5">
        <f>1844700*0.4</f>
        <v>737880</v>
      </c>
      <c r="F42" s="39">
        <v>1</v>
      </c>
      <c r="G42" s="6">
        <f t="shared" si="24"/>
        <v>737880</v>
      </c>
      <c r="I42" s="6">
        <f t="shared" si="25"/>
        <v>0</v>
      </c>
      <c r="K42" s="6">
        <f t="shared" si="26"/>
        <v>0</v>
      </c>
      <c r="M42" s="6">
        <f t="shared" si="27"/>
        <v>0</v>
      </c>
      <c r="O42" s="6">
        <f t="shared" si="28"/>
        <v>0</v>
      </c>
      <c r="Q42" s="6">
        <f t="shared" si="29"/>
        <v>0</v>
      </c>
      <c r="S42" s="6">
        <f t="shared" si="30"/>
        <v>0</v>
      </c>
      <c r="T42" s="41"/>
      <c r="U42" s="6">
        <f t="shared" si="31"/>
        <v>0</v>
      </c>
      <c r="V42" s="41"/>
      <c r="W42" s="6">
        <f t="shared" si="32"/>
        <v>0</v>
      </c>
      <c r="X42" s="41">
        <f t="shared" si="0"/>
        <v>1</v>
      </c>
      <c r="Y42" s="5">
        <f t="shared" si="1"/>
        <v>737880</v>
      </c>
      <c r="Z42" s="41">
        <f t="shared" si="2"/>
        <v>1</v>
      </c>
      <c r="AA42" s="41">
        <f t="shared" si="3"/>
        <v>0</v>
      </c>
      <c r="AB42" s="6">
        <f t="shared" si="4"/>
        <v>0</v>
      </c>
      <c r="AC42" s="41"/>
      <c r="AD42" s="15">
        <v>1</v>
      </c>
      <c r="AE42" s="41">
        <f t="shared" si="5"/>
        <v>0</v>
      </c>
      <c r="AF42" s="42">
        <f t="shared" si="6"/>
        <v>0</v>
      </c>
    </row>
    <row r="43" spans="1:32" ht="15" customHeight="1">
      <c r="B43" s="31" t="s">
        <v>24</v>
      </c>
      <c r="E43" s="5">
        <f>1844700*0.6</f>
        <v>1106820</v>
      </c>
      <c r="F43" s="39">
        <v>1</v>
      </c>
      <c r="G43" s="6">
        <f t="shared" si="24"/>
        <v>1106820</v>
      </c>
      <c r="I43" s="6">
        <f t="shared" si="25"/>
        <v>0</v>
      </c>
      <c r="K43" s="6">
        <f t="shared" si="26"/>
        <v>0</v>
      </c>
      <c r="M43" s="6">
        <f t="shared" si="27"/>
        <v>0</v>
      </c>
      <c r="O43" s="6">
        <f t="shared" si="28"/>
        <v>0</v>
      </c>
      <c r="Q43" s="6">
        <f t="shared" si="29"/>
        <v>0</v>
      </c>
      <c r="S43" s="6">
        <f t="shared" si="30"/>
        <v>0</v>
      </c>
      <c r="T43" s="41"/>
      <c r="U43" s="6">
        <f t="shared" si="31"/>
        <v>0</v>
      </c>
      <c r="V43" s="41"/>
      <c r="W43" s="6">
        <f t="shared" si="32"/>
        <v>0</v>
      </c>
      <c r="X43" s="41">
        <f t="shared" si="0"/>
        <v>1</v>
      </c>
      <c r="Y43" s="5">
        <f t="shared" si="1"/>
        <v>1106820</v>
      </c>
      <c r="Z43" s="41">
        <f t="shared" si="2"/>
        <v>1</v>
      </c>
      <c r="AA43" s="41">
        <f t="shared" si="3"/>
        <v>0</v>
      </c>
      <c r="AB43" s="6">
        <f t="shared" si="4"/>
        <v>0</v>
      </c>
      <c r="AC43" s="41"/>
      <c r="AD43" s="15">
        <v>1</v>
      </c>
      <c r="AE43" s="41">
        <f t="shared" si="5"/>
        <v>0</v>
      </c>
      <c r="AF43" s="42">
        <f t="shared" si="6"/>
        <v>0</v>
      </c>
    </row>
    <row r="44" spans="1:32" ht="15" customHeight="1">
      <c r="B44" s="31" t="s">
        <v>25</v>
      </c>
      <c r="E44" s="5">
        <v>4611750</v>
      </c>
      <c r="F44" s="39"/>
      <c r="G44" s="6">
        <f t="shared" si="24"/>
        <v>0</v>
      </c>
      <c r="H44" s="40">
        <v>1</v>
      </c>
      <c r="I44" s="6">
        <f t="shared" si="25"/>
        <v>4611750</v>
      </c>
      <c r="K44" s="6">
        <f t="shared" si="26"/>
        <v>0</v>
      </c>
      <c r="M44" s="6">
        <f t="shared" si="27"/>
        <v>0</v>
      </c>
      <c r="O44" s="6">
        <f t="shared" si="28"/>
        <v>0</v>
      </c>
      <c r="Q44" s="6">
        <f t="shared" si="29"/>
        <v>0</v>
      </c>
      <c r="S44" s="6">
        <f t="shared" si="30"/>
        <v>0</v>
      </c>
      <c r="T44" s="41"/>
      <c r="U44" s="6">
        <f t="shared" si="31"/>
        <v>0</v>
      </c>
      <c r="V44" s="41"/>
      <c r="W44" s="6">
        <f t="shared" si="32"/>
        <v>0</v>
      </c>
      <c r="X44" s="41">
        <f t="shared" si="0"/>
        <v>1</v>
      </c>
      <c r="Y44" s="5">
        <f t="shared" si="1"/>
        <v>4611750</v>
      </c>
      <c r="Z44" s="41">
        <f t="shared" si="2"/>
        <v>1</v>
      </c>
      <c r="AA44" s="41">
        <f t="shared" si="3"/>
        <v>0</v>
      </c>
      <c r="AB44" s="6">
        <f t="shared" si="4"/>
        <v>0</v>
      </c>
      <c r="AC44" s="41"/>
      <c r="AD44" s="15">
        <v>1</v>
      </c>
      <c r="AE44" s="41">
        <f t="shared" si="5"/>
        <v>0</v>
      </c>
      <c r="AF44" s="42">
        <f t="shared" si="6"/>
        <v>0</v>
      </c>
    </row>
    <row r="45" spans="1:32" ht="15" customHeight="1">
      <c r="B45" s="31" t="s">
        <v>26</v>
      </c>
      <c r="E45" s="5">
        <v>2767050</v>
      </c>
      <c r="F45" s="39"/>
      <c r="G45" s="6">
        <f t="shared" si="24"/>
        <v>0</v>
      </c>
      <c r="H45" s="40">
        <v>1</v>
      </c>
      <c r="I45" s="6">
        <f t="shared" si="25"/>
        <v>2767050</v>
      </c>
      <c r="K45" s="6">
        <f t="shared" si="26"/>
        <v>0</v>
      </c>
      <c r="M45" s="6">
        <f t="shared" si="27"/>
        <v>0</v>
      </c>
      <c r="O45" s="6">
        <f t="shared" si="28"/>
        <v>0</v>
      </c>
      <c r="Q45" s="6">
        <f t="shared" si="29"/>
        <v>0</v>
      </c>
      <c r="S45" s="6">
        <f t="shared" si="30"/>
        <v>0</v>
      </c>
      <c r="T45" s="41"/>
      <c r="U45" s="6">
        <f t="shared" si="31"/>
        <v>0</v>
      </c>
      <c r="V45" s="41"/>
      <c r="W45" s="6">
        <f t="shared" si="32"/>
        <v>0</v>
      </c>
      <c r="X45" s="41">
        <f t="shared" si="0"/>
        <v>1</v>
      </c>
      <c r="Y45" s="5">
        <f t="shared" si="1"/>
        <v>2767050</v>
      </c>
      <c r="Z45" s="41">
        <f t="shared" si="2"/>
        <v>1</v>
      </c>
      <c r="AA45" s="41">
        <f t="shared" si="3"/>
        <v>0</v>
      </c>
      <c r="AB45" s="6">
        <f t="shared" si="4"/>
        <v>0</v>
      </c>
      <c r="AC45" s="41"/>
      <c r="AD45" s="15">
        <v>1</v>
      </c>
      <c r="AE45" s="41">
        <f t="shared" si="5"/>
        <v>0</v>
      </c>
      <c r="AF45" s="42">
        <f t="shared" si="6"/>
        <v>0</v>
      </c>
    </row>
    <row r="46" spans="1:32" ht="15" customHeight="1">
      <c r="B46" s="31" t="s">
        <v>27</v>
      </c>
      <c r="E46" s="5">
        <v>2767050</v>
      </c>
      <c r="F46" s="39"/>
      <c r="G46" s="6">
        <f t="shared" si="24"/>
        <v>0</v>
      </c>
      <c r="I46" s="6">
        <f t="shared" si="25"/>
        <v>0</v>
      </c>
      <c r="J46" s="40">
        <v>1</v>
      </c>
      <c r="K46" s="6">
        <f t="shared" si="26"/>
        <v>2767050</v>
      </c>
      <c r="M46" s="6">
        <f t="shared" si="27"/>
        <v>0</v>
      </c>
      <c r="O46" s="6">
        <f t="shared" si="28"/>
        <v>0</v>
      </c>
      <c r="Q46" s="6">
        <f t="shared" si="29"/>
        <v>0</v>
      </c>
      <c r="S46" s="6">
        <f t="shared" si="30"/>
        <v>0</v>
      </c>
      <c r="T46" s="41"/>
      <c r="U46" s="6">
        <f t="shared" si="31"/>
        <v>0</v>
      </c>
      <c r="V46" s="41"/>
      <c r="W46" s="6">
        <f t="shared" si="32"/>
        <v>0</v>
      </c>
      <c r="X46" s="41">
        <f t="shared" si="0"/>
        <v>1</v>
      </c>
      <c r="Y46" s="5">
        <f t="shared" si="1"/>
        <v>2767050</v>
      </c>
      <c r="Z46" s="41">
        <f t="shared" si="2"/>
        <v>1</v>
      </c>
      <c r="AA46" s="41">
        <f t="shared" si="3"/>
        <v>0</v>
      </c>
      <c r="AB46" s="6">
        <f t="shared" si="4"/>
        <v>0</v>
      </c>
      <c r="AC46" s="41"/>
      <c r="AD46" s="15">
        <v>1</v>
      </c>
      <c r="AE46" s="41">
        <f t="shared" si="5"/>
        <v>0</v>
      </c>
      <c r="AF46" s="42">
        <f t="shared" si="6"/>
        <v>0</v>
      </c>
    </row>
    <row r="47" spans="1:32" ht="15" customHeight="1">
      <c r="B47" s="31" t="s">
        <v>28</v>
      </c>
      <c r="E47" s="5">
        <f>1844700*2</f>
        <v>3689400</v>
      </c>
      <c r="F47" s="39"/>
      <c r="G47" s="6">
        <f t="shared" si="24"/>
        <v>0</v>
      </c>
      <c r="I47" s="6">
        <f t="shared" si="25"/>
        <v>0</v>
      </c>
      <c r="J47" s="40">
        <v>0.7</v>
      </c>
      <c r="K47" s="6">
        <f t="shared" si="26"/>
        <v>2582580</v>
      </c>
      <c r="L47" s="40">
        <v>0.25</v>
      </c>
      <c r="M47" s="6">
        <f t="shared" si="27"/>
        <v>922350</v>
      </c>
      <c r="N47" s="40">
        <v>3.0000000000000027E-2</v>
      </c>
      <c r="O47" s="6">
        <f t="shared" si="28"/>
        <v>110682.0000000001</v>
      </c>
      <c r="P47" s="40">
        <v>2.0000000000000018E-2</v>
      </c>
      <c r="Q47" s="6">
        <f t="shared" si="29"/>
        <v>73788.000000000073</v>
      </c>
      <c r="S47" s="6">
        <f t="shared" si="30"/>
        <v>0</v>
      </c>
      <c r="T47" s="41"/>
      <c r="U47" s="6">
        <f t="shared" si="31"/>
        <v>0</v>
      </c>
      <c r="V47" s="41"/>
      <c r="W47" s="6">
        <f t="shared" si="32"/>
        <v>0</v>
      </c>
      <c r="X47" s="41">
        <f t="shared" si="0"/>
        <v>1</v>
      </c>
      <c r="Y47" s="5">
        <f t="shared" si="1"/>
        <v>3689400</v>
      </c>
      <c r="Z47" s="41">
        <f t="shared" si="2"/>
        <v>1</v>
      </c>
      <c r="AA47" s="41">
        <f t="shared" si="3"/>
        <v>0</v>
      </c>
      <c r="AB47" s="6">
        <f t="shared" si="4"/>
        <v>0</v>
      </c>
      <c r="AC47" s="41"/>
      <c r="AD47" s="15">
        <v>1</v>
      </c>
      <c r="AE47" s="41">
        <f t="shared" si="5"/>
        <v>0</v>
      </c>
      <c r="AF47" s="42">
        <f t="shared" si="6"/>
        <v>0</v>
      </c>
    </row>
    <row r="48" spans="1:32">
      <c r="B48" s="31" t="s">
        <v>30</v>
      </c>
      <c r="E48" s="5">
        <v>2767050</v>
      </c>
      <c r="F48" s="39"/>
      <c r="G48" s="6">
        <f t="shared" si="24"/>
        <v>0</v>
      </c>
      <c r="I48" s="6">
        <f t="shared" si="25"/>
        <v>0</v>
      </c>
      <c r="K48" s="6">
        <f t="shared" si="26"/>
        <v>0</v>
      </c>
      <c r="M48" s="6">
        <f t="shared" si="27"/>
        <v>0</v>
      </c>
      <c r="O48" s="6">
        <f t="shared" si="28"/>
        <v>0</v>
      </c>
      <c r="Q48" s="6">
        <f t="shared" si="29"/>
        <v>0</v>
      </c>
      <c r="R48" s="40">
        <v>0.55000000000000004</v>
      </c>
      <c r="S48" s="6">
        <f t="shared" si="30"/>
        <v>1521877.5000000002</v>
      </c>
      <c r="T48" s="41">
        <v>0.45</v>
      </c>
      <c r="U48" s="6">
        <f t="shared" si="31"/>
        <v>1245172.5</v>
      </c>
      <c r="V48" s="41">
        <v>0.45</v>
      </c>
      <c r="W48" s="6">
        <f t="shared" ref="W48" si="33">V48*E48</f>
        <v>1245172.5</v>
      </c>
      <c r="X48" s="41">
        <f t="shared" si="0"/>
        <v>1</v>
      </c>
      <c r="Y48" s="5">
        <f t="shared" si="1"/>
        <v>2767050</v>
      </c>
      <c r="Z48" s="41">
        <f t="shared" si="2"/>
        <v>1</v>
      </c>
      <c r="AA48" s="41">
        <f t="shared" si="3"/>
        <v>0</v>
      </c>
      <c r="AB48" s="6">
        <f t="shared" si="4"/>
        <v>0</v>
      </c>
      <c r="AC48" s="41"/>
      <c r="AD48" s="15">
        <v>1</v>
      </c>
      <c r="AE48" s="41">
        <f t="shared" si="5"/>
        <v>0</v>
      </c>
      <c r="AF48" s="42">
        <f t="shared" si="6"/>
        <v>0</v>
      </c>
    </row>
    <row r="49" spans="1:32" s="65" customFormat="1">
      <c r="A49" s="61">
        <v>3</v>
      </c>
      <c r="B49" s="34" t="s">
        <v>41</v>
      </c>
      <c r="C49" s="62"/>
      <c r="D49" s="62"/>
      <c r="E49" s="10"/>
      <c r="F49" s="63"/>
      <c r="G49" s="11"/>
      <c r="H49" s="64"/>
      <c r="I49" s="11"/>
      <c r="J49" s="64"/>
      <c r="K49" s="11"/>
      <c r="L49" s="64"/>
      <c r="M49" s="11"/>
      <c r="N49" s="64"/>
      <c r="O49" s="11"/>
      <c r="P49" s="64"/>
      <c r="Q49" s="11"/>
      <c r="R49" s="64"/>
      <c r="S49" s="11"/>
      <c r="U49" s="11"/>
      <c r="W49" s="11"/>
      <c r="X49" s="41">
        <f t="shared" si="0"/>
        <v>0</v>
      </c>
      <c r="Y49" s="5">
        <f t="shared" si="1"/>
        <v>0</v>
      </c>
      <c r="Z49" s="41"/>
      <c r="AA49" s="41"/>
      <c r="AB49" s="6">
        <f t="shared" si="4"/>
        <v>0</v>
      </c>
      <c r="AC49" s="41"/>
      <c r="AD49" s="66">
        <v>0</v>
      </c>
      <c r="AE49" s="41">
        <f t="shared" si="5"/>
        <v>0</v>
      </c>
      <c r="AF49" s="42">
        <f t="shared" si="6"/>
        <v>0</v>
      </c>
    </row>
    <row r="50" spans="1:32" ht="15" customHeight="1">
      <c r="B50" s="35" t="s">
        <v>21</v>
      </c>
      <c r="C50" s="69">
        <f>SUM(E51:E60)</f>
        <v>12090550</v>
      </c>
      <c r="D50" s="67"/>
      <c r="E50" s="14"/>
      <c r="F50" s="39"/>
      <c r="M50" s="6">
        <f t="shared" ref="M50:M75" si="34">+L50*E50</f>
        <v>0</v>
      </c>
      <c r="O50" s="6">
        <f t="shared" ref="O50:O75" si="35">+N50*E50</f>
        <v>0</v>
      </c>
      <c r="Q50" s="6">
        <f t="shared" ref="Q50:Q75" si="36">+P50*E50</f>
        <v>0</v>
      </c>
      <c r="S50" s="6">
        <f t="shared" ref="S50:S75" si="37">+R50*E50</f>
        <v>0</v>
      </c>
      <c r="T50" s="41"/>
      <c r="U50" s="6">
        <f t="shared" ref="U50:U75" si="38">+T50*E50</f>
        <v>0</v>
      </c>
      <c r="V50" s="41"/>
      <c r="W50" s="6">
        <f t="shared" ref="W50:W72" si="39">+V50*G50</f>
        <v>0</v>
      </c>
      <c r="X50" s="41">
        <f t="shared" si="0"/>
        <v>0</v>
      </c>
      <c r="Y50" s="5">
        <f t="shared" si="1"/>
        <v>0</v>
      </c>
      <c r="Z50" s="41"/>
      <c r="AA50" s="41"/>
      <c r="AB50" s="6">
        <f t="shared" si="4"/>
        <v>0</v>
      </c>
      <c r="AC50" s="41"/>
      <c r="AD50" s="15">
        <v>0</v>
      </c>
      <c r="AE50" s="41">
        <f t="shared" si="5"/>
        <v>0</v>
      </c>
      <c r="AF50" s="42">
        <f t="shared" si="6"/>
        <v>0</v>
      </c>
    </row>
    <row r="51" spans="1:32" ht="15" customHeight="1">
      <c r="B51" s="31" t="s">
        <v>22</v>
      </c>
      <c r="E51" s="5">
        <v>100000</v>
      </c>
      <c r="F51" s="39">
        <v>1</v>
      </c>
      <c r="G51" s="6">
        <f t="shared" ref="G51:G60" si="40">+F51*E51</f>
        <v>100000</v>
      </c>
      <c r="I51" s="6">
        <f t="shared" ref="I51:I60" si="41">+H51*E51</f>
        <v>0</v>
      </c>
      <c r="K51" s="6">
        <f t="shared" ref="K51:K60" si="42">+J51*E51</f>
        <v>0</v>
      </c>
      <c r="M51" s="6">
        <f t="shared" si="34"/>
        <v>0</v>
      </c>
      <c r="O51" s="6">
        <f t="shared" si="35"/>
        <v>0</v>
      </c>
      <c r="Q51" s="6">
        <f t="shared" si="36"/>
        <v>0</v>
      </c>
      <c r="S51" s="6">
        <f t="shared" si="37"/>
        <v>0</v>
      </c>
      <c r="T51" s="41"/>
      <c r="U51" s="6">
        <f t="shared" si="38"/>
        <v>0</v>
      </c>
      <c r="V51" s="41"/>
      <c r="W51" s="6">
        <f t="shared" si="39"/>
        <v>0</v>
      </c>
      <c r="X51" s="41">
        <f t="shared" si="0"/>
        <v>1</v>
      </c>
      <c r="Y51" s="5">
        <f t="shared" si="1"/>
        <v>100000</v>
      </c>
      <c r="Z51" s="41">
        <f t="shared" si="2"/>
        <v>1</v>
      </c>
      <c r="AA51" s="41">
        <f t="shared" si="3"/>
        <v>0</v>
      </c>
      <c r="AB51" s="6">
        <f t="shared" si="4"/>
        <v>0</v>
      </c>
      <c r="AC51" s="41"/>
      <c r="AD51" s="15">
        <v>1</v>
      </c>
      <c r="AE51" s="41">
        <f t="shared" si="5"/>
        <v>0</v>
      </c>
      <c r="AF51" s="42">
        <f t="shared" si="6"/>
        <v>0</v>
      </c>
    </row>
    <row r="52" spans="1:32" ht="15" customHeight="1">
      <c r="B52" s="31" t="s">
        <v>23</v>
      </c>
      <c r="E52" s="5">
        <f>922350*0.4</f>
        <v>368940</v>
      </c>
      <c r="F52" s="39">
        <v>1</v>
      </c>
      <c r="G52" s="6">
        <f t="shared" si="40"/>
        <v>368940</v>
      </c>
      <c r="I52" s="6">
        <f t="shared" si="41"/>
        <v>0</v>
      </c>
      <c r="K52" s="6">
        <f t="shared" si="42"/>
        <v>0</v>
      </c>
      <c r="M52" s="6">
        <f t="shared" si="34"/>
        <v>0</v>
      </c>
      <c r="O52" s="6">
        <f t="shared" si="35"/>
        <v>0</v>
      </c>
      <c r="Q52" s="6">
        <f t="shared" si="36"/>
        <v>0</v>
      </c>
      <c r="S52" s="6">
        <f t="shared" si="37"/>
        <v>0</v>
      </c>
      <c r="T52" s="41"/>
      <c r="U52" s="6">
        <f t="shared" si="38"/>
        <v>0</v>
      </c>
      <c r="V52" s="41"/>
      <c r="W52" s="6">
        <f t="shared" si="39"/>
        <v>0</v>
      </c>
      <c r="X52" s="41">
        <f t="shared" si="0"/>
        <v>1</v>
      </c>
      <c r="Y52" s="5">
        <f t="shared" si="1"/>
        <v>368940</v>
      </c>
      <c r="Z52" s="41">
        <f t="shared" si="2"/>
        <v>1</v>
      </c>
      <c r="AA52" s="41">
        <f t="shared" si="3"/>
        <v>0</v>
      </c>
      <c r="AB52" s="6">
        <f t="shared" si="4"/>
        <v>0</v>
      </c>
      <c r="AC52" s="41"/>
      <c r="AD52" s="15">
        <v>1</v>
      </c>
      <c r="AE52" s="41">
        <f t="shared" si="5"/>
        <v>0</v>
      </c>
      <c r="AF52" s="42">
        <f t="shared" si="6"/>
        <v>0</v>
      </c>
    </row>
    <row r="53" spans="1:32" ht="15" customHeight="1">
      <c r="B53" s="31" t="s">
        <v>24</v>
      </c>
      <c r="E53" s="5">
        <f>922350*0.6</f>
        <v>553410</v>
      </c>
      <c r="F53" s="39">
        <v>1</v>
      </c>
      <c r="G53" s="6">
        <f t="shared" si="40"/>
        <v>553410</v>
      </c>
      <c r="I53" s="6">
        <f t="shared" si="41"/>
        <v>0</v>
      </c>
      <c r="K53" s="6">
        <f t="shared" si="42"/>
        <v>0</v>
      </c>
      <c r="M53" s="6">
        <f t="shared" si="34"/>
        <v>0</v>
      </c>
      <c r="O53" s="6">
        <f t="shared" si="35"/>
        <v>0</v>
      </c>
      <c r="Q53" s="6">
        <f t="shared" si="36"/>
        <v>0</v>
      </c>
      <c r="S53" s="6">
        <f t="shared" si="37"/>
        <v>0</v>
      </c>
      <c r="T53" s="41"/>
      <c r="U53" s="6">
        <f t="shared" si="38"/>
        <v>0</v>
      </c>
      <c r="V53" s="41"/>
      <c r="W53" s="6">
        <f t="shared" si="39"/>
        <v>0</v>
      </c>
      <c r="X53" s="41">
        <f t="shared" si="0"/>
        <v>1</v>
      </c>
      <c r="Y53" s="5">
        <f t="shared" si="1"/>
        <v>553410</v>
      </c>
      <c r="Z53" s="41">
        <f t="shared" si="2"/>
        <v>1</v>
      </c>
      <c r="AA53" s="41">
        <f t="shared" si="3"/>
        <v>0</v>
      </c>
      <c r="AB53" s="6">
        <f t="shared" si="4"/>
        <v>0</v>
      </c>
      <c r="AC53" s="41"/>
      <c r="AD53" s="15">
        <v>1</v>
      </c>
      <c r="AE53" s="41">
        <f t="shared" si="5"/>
        <v>0</v>
      </c>
      <c r="AF53" s="42">
        <f t="shared" si="6"/>
        <v>0</v>
      </c>
    </row>
    <row r="54" spans="1:32" ht="15" customHeight="1">
      <c r="B54" s="31" t="s">
        <v>42</v>
      </c>
      <c r="E54" s="5">
        <v>2767050</v>
      </c>
      <c r="F54" s="39"/>
      <c r="G54" s="6">
        <f>+F54*E54</f>
        <v>0</v>
      </c>
      <c r="H54" s="40">
        <v>1</v>
      </c>
      <c r="I54" s="6">
        <f t="shared" si="41"/>
        <v>2767050</v>
      </c>
      <c r="K54" s="6">
        <f t="shared" si="42"/>
        <v>0</v>
      </c>
      <c r="M54" s="6">
        <f t="shared" si="34"/>
        <v>0</v>
      </c>
      <c r="O54" s="6">
        <f t="shared" si="35"/>
        <v>0</v>
      </c>
      <c r="Q54" s="6">
        <f t="shared" si="36"/>
        <v>0</v>
      </c>
      <c r="S54" s="6">
        <f t="shared" si="37"/>
        <v>0</v>
      </c>
      <c r="T54" s="41"/>
      <c r="U54" s="6">
        <f t="shared" si="38"/>
        <v>0</v>
      </c>
      <c r="V54" s="41"/>
      <c r="W54" s="6">
        <f t="shared" si="39"/>
        <v>0</v>
      </c>
      <c r="X54" s="41">
        <f t="shared" si="0"/>
        <v>1</v>
      </c>
      <c r="Y54" s="5">
        <f t="shared" si="1"/>
        <v>2767050</v>
      </c>
      <c r="Z54" s="41">
        <f t="shared" si="2"/>
        <v>1</v>
      </c>
      <c r="AA54" s="41">
        <f t="shared" si="3"/>
        <v>0</v>
      </c>
      <c r="AB54" s="6">
        <f t="shared" si="4"/>
        <v>0</v>
      </c>
      <c r="AC54" s="41"/>
      <c r="AD54" s="15">
        <v>1</v>
      </c>
      <c r="AE54" s="41">
        <f t="shared" si="5"/>
        <v>0</v>
      </c>
      <c r="AF54" s="42">
        <f t="shared" si="6"/>
        <v>0</v>
      </c>
    </row>
    <row r="55" spans="1:32" ht="15" customHeight="1">
      <c r="B55" s="31" t="s">
        <v>43</v>
      </c>
      <c r="E55" s="5">
        <v>922350</v>
      </c>
      <c r="F55" s="39"/>
      <c r="G55" s="6">
        <f t="shared" si="40"/>
        <v>0</v>
      </c>
      <c r="H55" s="40">
        <v>0.5</v>
      </c>
      <c r="I55" s="6">
        <f t="shared" si="41"/>
        <v>461175</v>
      </c>
      <c r="J55" s="40">
        <v>0.5</v>
      </c>
      <c r="K55" s="6">
        <f t="shared" si="42"/>
        <v>461175</v>
      </c>
      <c r="M55" s="6">
        <f t="shared" si="34"/>
        <v>0</v>
      </c>
      <c r="O55" s="6">
        <f t="shared" si="35"/>
        <v>0</v>
      </c>
      <c r="Q55" s="6">
        <f t="shared" si="36"/>
        <v>0</v>
      </c>
      <c r="S55" s="6">
        <f t="shared" si="37"/>
        <v>0</v>
      </c>
      <c r="T55" s="41"/>
      <c r="U55" s="6">
        <f t="shared" si="38"/>
        <v>0</v>
      </c>
      <c r="V55" s="41"/>
      <c r="W55" s="6">
        <f t="shared" si="39"/>
        <v>0</v>
      </c>
      <c r="X55" s="41">
        <f t="shared" si="0"/>
        <v>1</v>
      </c>
      <c r="Y55" s="5">
        <f t="shared" si="1"/>
        <v>922350</v>
      </c>
      <c r="Z55" s="41">
        <f t="shared" si="2"/>
        <v>1</v>
      </c>
      <c r="AA55" s="41">
        <f t="shared" si="3"/>
        <v>0</v>
      </c>
      <c r="AB55" s="6">
        <f t="shared" si="4"/>
        <v>0</v>
      </c>
      <c r="AC55" s="41"/>
      <c r="AD55" s="15">
        <v>1</v>
      </c>
      <c r="AE55" s="41">
        <f t="shared" si="5"/>
        <v>0</v>
      </c>
      <c r="AF55" s="42">
        <f t="shared" si="6"/>
        <v>0</v>
      </c>
    </row>
    <row r="56" spans="1:32" ht="15" customHeight="1">
      <c r="B56" s="31" t="s">
        <v>44</v>
      </c>
      <c r="E56" s="5">
        <v>922350</v>
      </c>
      <c r="F56" s="39"/>
      <c r="G56" s="6">
        <f t="shared" si="40"/>
        <v>0</v>
      </c>
      <c r="I56" s="6">
        <f t="shared" si="41"/>
        <v>0</v>
      </c>
      <c r="K56" s="6">
        <f t="shared" si="42"/>
        <v>0</v>
      </c>
      <c r="L56" s="40">
        <v>0.5</v>
      </c>
      <c r="M56" s="6">
        <f t="shared" si="34"/>
        <v>461175</v>
      </c>
      <c r="N56" s="40">
        <v>0.5</v>
      </c>
      <c r="O56" s="6">
        <f t="shared" si="35"/>
        <v>461175</v>
      </c>
      <c r="Q56" s="6">
        <f t="shared" si="36"/>
        <v>0</v>
      </c>
      <c r="S56" s="6">
        <f t="shared" si="37"/>
        <v>0</v>
      </c>
      <c r="T56" s="41"/>
      <c r="U56" s="6">
        <f t="shared" si="38"/>
        <v>0</v>
      </c>
      <c r="V56" s="41"/>
      <c r="W56" s="6">
        <f t="shared" si="39"/>
        <v>0</v>
      </c>
      <c r="X56" s="41">
        <f t="shared" si="0"/>
        <v>1</v>
      </c>
      <c r="Y56" s="5">
        <f t="shared" si="1"/>
        <v>922350</v>
      </c>
      <c r="Z56" s="41">
        <f t="shared" si="2"/>
        <v>1</v>
      </c>
      <c r="AA56" s="41">
        <f t="shared" si="3"/>
        <v>0</v>
      </c>
      <c r="AB56" s="6">
        <f t="shared" si="4"/>
        <v>0</v>
      </c>
      <c r="AC56" s="41"/>
      <c r="AD56" s="15">
        <v>1</v>
      </c>
      <c r="AE56" s="41">
        <f t="shared" si="5"/>
        <v>0</v>
      </c>
      <c r="AF56" s="42">
        <f t="shared" si="6"/>
        <v>0</v>
      </c>
    </row>
    <row r="57" spans="1:32" ht="15" customHeight="1">
      <c r="B57" s="31" t="s">
        <v>43</v>
      </c>
      <c r="E57" s="5">
        <v>922350</v>
      </c>
      <c r="F57" s="39"/>
      <c r="G57" s="6">
        <f t="shared" si="40"/>
        <v>0</v>
      </c>
      <c r="I57" s="6">
        <f t="shared" si="41"/>
        <v>0</v>
      </c>
      <c r="J57" s="40">
        <v>1</v>
      </c>
      <c r="K57" s="6">
        <f t="shared" si="42"/>
        <v>922350</v>
      </c>
      <c r="M57" s="6">
        <f t="shared" si="34"/>
        <v>0</v>
      </c>
      <c r="O57" s="6">
        <f t="shared" si="35"/>
        <v>0</v>
      </c>
      <c r="Q57" s="6">
        <f t="shared" si="36"/>
        <v>0</v>
      </c>
      <c r="S57" s="6">
        <f t="shared" si="37"/>
        <v>0</v>
      </c>
      <c r="T57" s="41"/>
      <c r="U57" s="6">
        <f t="shared" si="38"/>
        <v>0</v>
      </c>
      <c r="V57" s="41"/>
      <c r="W57" s="6">
        <f t="shared" si="39"/>
        <v>0</v>
      </c>
      <c r="X57" s="41">
        <f t="shared" si="0"/>
        <v>1</v>
      </c>
      <c r="Y57" s="5">
        <f t="shared" si="1"/>
        <v>922350</v>
      </c>
      <c r="Z57" s="41">
        <f t="shared" si="2"/>
        <v>1</v>
      </c>
      <c r="AA57" s="41">
        <f t="shared" si="3"/>
        <v>0</v>
      </c>
      <c r="AB57" s="6">
        <f t="shared" si="4"/>
        <v>0</v>
      </c>
      <c r="AC57" s="41"/>
      <c r="AD57" s="15">
        <v>1</v>
      </c>
      <c r="AE57" s="41">
        <f t="shared" si="5"/>
        <v>0</v>
      </c>
      <c r="AF57" s="42">
        <f t="shared" si="6"/>
        <v>0</v>
      </c>
    </row>
    <row r="58" spans="1:32" ht="15" customHeight="1">
      <c r="B58" s="31" t="s">
        <v>45</v>
      </c>
      <c r="E58" s="5">
        <v>1844700</v>
      </c>
      <c r="F58" s="39"/>
      <c r="G58" s="6">
        <f t="shared" si="40"/>
        <v>0</v>
      </c>
      <c r="I58" s="6">
        <f t="shared" si="41"/>
        <v>0</v>
      </c>
      <c r="K58" s="6">
        <f t="shared" si="42"/>
        <v>0</v>
      </c>
      <c r="L58" s="40">
        <v>1</v>
      </c>
      <c r="M58" s="6">
        <f t="shared" si="34"/>
        <v>1844700</v>
      </c>
      <c r="O58" s="6">
        <f t="shared" si="35"/>
        <v>0</v>
      </c>
      <c r="Q58" s="6">
        <f t="shared" si="36"/>
        <v>0</v>
      </c>
      <c r="S58" s="6">
        <f t="shared" si="37"/>
        <v>0</v>
      </c>
      <c r="T58" s="41"/>
      <c r="U58" s="6">
        <f t="shared" si="38"/>
        <v>0</v>
      </c>
      <c r="V58" s="41"/>
      <c r="W58" s="6">
        <f t="shared" si="39"/>
        <v>0</v>
      </c>
      <c r="X58" s="41">
        <f t="shared" si="0"/>
        <v>1</v>
      </c>
      <c r="Y58" s="5">
        <f t="shared" si="1"/>
        <v>1844700</v>
      </c>
      <c r="Z58" s="41">
        <f t="shared" si="2"/>
        <v>1</v>
      </c>
      <c r="AA58" s="41">
        <f t="shared" si="3"/>
        <v>0</v>
      </c>
      <c r="AB58" s="6">
        <f t="shared" si="4"/>
        <v>0</v>
      </c>
      <c r="AC58" s="41"/>
      <c r="AD58" s="15">
        <v>1</v>
      </c>
      <c r="AE58" s="41">
        <f t="shared" si="5"/>
        <v>0</v>
      </c>
      <c r="AF58" s="42">
        <f t="shared" si="6"/>
        <v>0</v>
      </c>
    </row>
    <row r="59" spans="1:32" ht="15" customHeight="1">
      <c r="B59" s="31" t="s">
        <v>46</v>
      </c>
      <c r="E59" s="5">
        <v>1844700</v>
      </c>
      <c r="F59" s="39"/>
      <c r="G59" s="6">
        <f t="shared" si="40"/>
        <v>0</v>
      </c>
      <c r="I59" s="6">
        <f t="shared" si="41"/>
        <v>0</v>
      </c>
      <c r="K59" s="6">
        <f t="shared" si="42"/>
        <v>0</v>
      </c>
      <c r="L59" s="40">
        <v>0.1</v>
      </c>
      <c r="M59" s="6">
        <f t="shared" si="34"/>
        <v>184470</v>
      </c>
      <c r="N59" s="40">
        <v>0.2</v>
      </c>
      <c r="O59" s="6">
        <f t="shared" si="35"/>
        <v>368940</v>
      </c>
      <c r="P59" s="40">
        <v>0.7</v>
      </c>
      <c r="Q59" s="6">
        <f t="shared" si="36"/>
        <v>1291290</v>
      </c>
      <c r="S59" s="6">
        <f t="shared" si="37"/>
        <v>0</v>
      </c>
      <c r="T59" s="41"/>
      <c r="U59" s="6">
        <f t="shared" si="38"/>
        <v>0</v>
      </c>
      <c r="V59" s="41"/>
      <c r="W59" s="6">
        <f t="shared" si="39"/>
        <v>0</v>
      </c>
      <c r="X59" s="41">
        <f t="shared" si="0"/>
        <v>1</v>
      </c>
      <c r="Y59" s="5">
        <f t="shared" si="1"/>
        <v>1844700</v>
      </c>
      <c r="Z59" s="41">
        <f t="shared" si="2"/>
        <v>1</v>
      </c>
      <c r="AA59" s="41">
        <f t="shared" si="3"/>
        <v>0</v>
      </c>
      <c r="AB59" s="6">
        <f t="shared" si="4"/>
        <v>0</v>
      </c>
      <c r="AC59" s="41"/>
      <c r="AD59" s="15">
        <v>1</v>
      </c>
      <c r="AE59" s="41">
        <f t="shared" si="5"/>
        <v>0</v>
      </c>
      <c r="AF59" s="42">
        <f t="shared" si="6"/>
        <v>0</v>
      </c>
    </row>
    <row r="60" spans="1:32">
      <c r="B60" s="31" t="s">
        <v>30</v>
      </c>
      <c r="E60" s="5">
        <f>922350*2</f>
        <v>1844700</v>
      </c>
      <c r="F60" s="39"/>
      <c r="G60" s="6">
        <f t="shared" si="40"/>
        <v>0</v>
      </c>
      <c r="I60" s="6">
        <f t="shared" si="41"/>
        <v>0</v>
      </c>
      <c r="K60" s="6">
        <f t="shared" si="42"/>
        <v>0</v>
      </c>
      <c r="M60" s="6">
        <f t="shared" si="34"/>
        <v>0</v>
      </c>
      <c r="O60" s="6">
        <f t="shared" si="35"/>
        <v>0</v>
      </c>
      <c r="Q60" s="6">
        <f t="shared" si="36"/>
        <v>0</v>
      </c>
      <c r="R60" s="40">
        <v>0.55000000000000004</v>
      </c>
      <c r="S60" s="6">
        <f t="shared" si="37"/>
        <v>1014585.0000000001</v>
      </c>
      <c r="T60" s="41">
        <v>0.45</v>
      </c>
      <c r="U60" s="6">
        <f t="shared" si="38"/>
        <v>830115</v>
      </c>
      <c r="V60" s="41">
        <v>0.45</v>
      </c>
      <c r="W60" s="6">
        <f t="shared" ref="W60" si="43">V60*E60</f>
        <v>830115</v>
      </c>
      <c r="X60" s="41">
        <f t="shared" si="0"/>
        <v>1</v>
      </c>
      <c r="Y60" s="5">
        <f t="shared" si="1"/>
        <v>1844700</v>
      </c>
      <c r="Z60" s="41">
        <f t="shared" si="2"/>
        <v>1</v>
      </c>
      <c r="AA60" s="41">
        <f t="shared" si="3"/>
        <v>0</v>
      </c>
      <c r="AB60" s="6">
        <f t="shared" si="4"/>
        <v>0</v>
      </c>
      <c r="AC60" s="41"/>
      <c r="AD60" s="15">
        <v>1</v>
      </c>
      <c r="AE60" s="41">
        <f t="shared" si="5"/>
        <v>0</v>
      </c>
      <c r="AF60" s="42">
        <f t="shared" si="6"/>
        <v>0</v>
      </c>
    </row>
    <row r="61" spans="1:32">
      <c r="B61" s="35" t="s">
        <v>31</v>
      </c>
      <c r="C61" s="69"/>
      <c r="D61" s="67"/>
      <c r="E61" s="5"/>
      <c r="F61" s="39"/>
      <c r="M61" s="6">
        <f t="shared" si="34"/>
        <v>0</v>
      </c>
      <c r="O61" s="6">
        <f t="shared" si="35"/>
        <v>0</v>
      </c>
      <c r="Q61" s="6">
        <f t="shared" si="36"/>
        <v>0</v>
      </c>
      <c r="S61" s="6">
        <f t="shared" si="37"/>
        <v>0</v>
      </c>
      <c r="T61" s="41"/>
      <c r="U61" s="6">
        <f t="shared" si="38"/>
        <v>0</v>
      </c>
      <c r="V61" s="41"/>
      <c r="W61" s="6">
        <f t="shared" si="39"/>
        <v>0</v>
      </c>
      <c r="X61" s="41">
        <f t="shared" si="0"/>
        <v>0</v>
      </c>
      <c r="Y61" s="5">
        <f t="shared" si="1"/>
        <v>0</v>
      </c>
      <c r="Z61" s="41"/>
      <c r="AA61" s="41"/>
      <c r="AB61" s="6">
        <f t="shared" si="4"/>
        <v>0</v>
      </c>
      <c r="AC61" s="41"/>
      <c r="AD61" s="15">
        <v>0</v>
      </c>
      <c r="AE61" s="41">
        <f t="shared" si="5"/>
        <v>0</v>
      </c>
      <c r="AF61" s="42">
        <f t="shared" si="6"/>
        <v>0</v>
      </c>
    </row>
    <row r="62" spans="1:32">
      <c r="B62" s="35" t="s">
        <v>47</v>
      </c>
      <c r="C62" s="69">
        <v>3689400</v>
      </c>
      <c r="D62" s="67"/>
      <c r="E62" s="5"/>
      <c r="F62" s="39"/>
      <c r="M62" s="6">
        <f t="shared" si="34"/>
        <v>0</v>
      </c>
      <c r="O62" s="6">
        <f t="shared" si="35"/>
        <v>0</v>
      </c>
      <c r="Q62" s="6">
        <f t="shared" si="36"/>
        <v>0</v>
      </c>
      <c r="S62" s="6">
        <f t="shared" si="37"/>
        <v>0</v>
      </c>
      <c r="T62" s="41"/>
      <c r="U62" s="6">
        <f t="shared" si="38"/>
        <v>0</v>
      </c>
      <c r="V62" s="41"/>
      <c r="W62" s="6">
        <f t="shared" si="39"/>
        <v>0</v>
      </c>
      <c r="X62" s="41">
        <f t="shared" si="0"/>
        <v>0</v>
      </c>
      <c r="Y62" s="5">
        <f t="shared" si="1"/>
        <v>0</v>
      </c>
      <c r="Z62" s="41"/>
      <c r="AA62" s="41"/>
      <c r="AB62" s="6">
        <f t="shared" si="4"/>
        <v>0</v>
      </c>
      <c r="AC62" s="41"/>
      <c r="AD62" s="15">
        <v>0</v>
      </c>
      <c r="AE62" s="41">
        <f t="shared" si="5"/>
        <v>0</v>
      </c>
      <c r="AF62" s="42">
        <f t="shared" si="6"/>
        <v>0</v>
      </c>
    </row>
    <row r="63" spans="1:32">
      <c r="B63" s="31" t="s">
        <v>33</v>
      </c>
      <c r="E63" s="5">
        <f>+C62*0.85</f>
        <v>3135990</v>
      </c>
      <c r="F63" s="39"/>
      <c r="M63" s="6">
        <f t="shared" si="34"/>
        <v>0</v>
      </c>
      <c r="O63" s="6">
        <f t="shared" si="35"/>
        <v>0</v>
      </c>
      <c r="Q63" s="6">
        <f t="shared" si="36"/>
        <v>0</v>
      </c>
      <c r="R63" s="40">
        <v>0.9</v>
      </c>
      <c r="S63" s="6">
        <f t="shared" si="37"/>
        <v>2822391</v>
      </c>
      <c r="T63" s="41">
        <v>0.1</v>
      </c>
      <c r="U63" s="6">
        <f t="shared" si="38"/>
        <v>313599</v>
      </c>
      <c r="V63" s="41">
        <v>0.1</v>
      </c>
      <c r="W63" s="6">
        <f t="shared" ref="W63:W65" si="44">V63*E63</f>
        <v>313599</v>
      </c>
      <c r="X63" s="41">
        <f t="shared" si="0"/>
        <v>1</v>
      </c>
      <c r="Y63" s="5">
        <f t="shared" si="1"/>
        <v>3135990</v>
      </c>
      <c r="Z63" s="41">
        <f t="shared" si="2"/>
        <v>1</v>
      </c>
      <c r="AA63" s="41">
        <f t="shared" si="3"/>
        <v>0</v>
      </c>
      <c r="AB63" s="6">
        <f t="shared" si="4"/>
        <v>0</v>
      </c>
      <c r="AC63" s="41"/>
      <c r="AD63" s="15">
        <v>1</v>
      </c>
      <c r="AE63" s="41">
        <f t="shared" si="5"/>
        <v>0</v>
      </c>
      <c r="AF63" s="42">
        <f t="shared" si="6"/>
        <v>0</v>
      </c>
    </row>
    <row r="64" spans="1:32">
      <c r="B64" s="31" t="s">
        <v>34</v>
      </c>
      <c r="E64" s="5">
        <f>+C62*0.1</f>
        <v>368940</v>
      </c>
      <c r="F64" s="39"/>
      <c r="M64" s="6">
        <f t="shared" si="34"/>
        <v>0</v>
      </c>
      <c r="O64" s="6">
        <f t="shared" si="35"/>
        <v>0</v>
      </c>
      <c r="Q64" s="6">
        <f t="shared" si="36"/>
        <v>0</v>
      </c>
      <c r="S64" s="6">
        <f t="shared" si="37"/>
        <v>0</v>
      </c>
      <c r="T64" s="41">
        <v>1</v>
      </c>
      <c r="U64" s="6">
        <f t="shared" si="38"/>
        <v>368940</v>
      </c>
      <c r="V64" s="41">
        <v>1</v>
      </c>
      <c r="W64" s="6">
        <f t="shared" si="44"/>
        <v>368940</v>
      </c>
      <c r="X64" s="41">
        <f t="shared" si="0"/>
        <v>1</v>
      </c>
      <c r="Y64" s="5">
        <f t="shared" si="1"/>
        <v>368940</v>
      </c>
      <c r="Z64" s="41">
        <f t="shared" si="2"/>
        <v>1</v>
      </c>
      <c r="AA64" s="41">
        <f t="shared" si="3"/>
        <v>0</v>
      </c>
      <c r="AB64" s="6">
        <f t="shared" si="4"/>
        <v>0</v>
      </c>
      <c r="AC64" s="41"/>
      <c r="AD64" s="15">
        <v>1</v>
      </c>
      <c r="AE64" s="41">
        <f t="shared" si="5"/>
        <v>0</v>
      </c>
      <c r="AF64" s="42">
        <f t="shared" si="6"/>
        <v>0</v>
      </c>
    </row>
    <row r="65" spans="1:32">
      <c r="B65" s="31" t="s">
        <v>35</v>
      </c>
      <c r="E65" s="5">
        <f>+C62*0.05</f>
        <v>184470</v>
      </c>
      <c r="F65" s="39"/>
      <c r="M65" s="6">
        <f t="shared" si="34"/>
        <v>0</v>
      </c>
      <c r="O65" s="6">
        <f t="shared" si="35"/>
        <v>0</v>
      </c>
      <c r="Q65" s="6">
        <f t="shared" si="36"/>
        <v>0</v>
      </c>
      <c r="S65" s="6">
        <f t="shared" si="37"/>
        <v>0</v>
      </c>
      <c r="T65" s="41">
        <v>1</v>
      </c>
      <c r="U65" s="6">
        <f t="shared" si="38"/>
        <v>184470</v>
      </c>
      <c r="V65" s="41">
        <v>1</v>
      </c>
      <c r="W65" s="6">
        <f t="shared" si="44"/>
        <v>184470</v>
      </c>
      <c r="X65" s="41">
        <f t="shared" si="0"/>
        <v>1</v>
      </c>
      <c r="Y65" s="5">
        <f t="shared" si="1"/>
        <v>184470</v>
      </c>
      <c r="Z65" s="41">
        <f t="shared" si="2"/>
        <v>1</v>
      </c>
      <c r="AA65" s="41">
        <f t="shared" si="3"/>
        <v>0</v>
      </c>
      <c r="AB65" s="6">
        <f t="shared" si="4"/>
        <v>0</v>
      </c>
      <c r="AC65" s="41"/>
      <c r="AD65" s="15">
        <v>1</v>
      </c>
      <c r="AE65" s="41">
        <f t="shared" si="5"/>
        <v>0</v>
      </c>
      <c r="AF65" s="42">
        <f t="shared" si="6"/>
        <v>0</v>
      </c>
    </row>
    <row r="66" spans="1:32">
      <c r="E66" s="5"/>
      <c r="F66" s="39"/>
      <c r="M66" s="6">
        <f t="shared" si="34"/>
        <v>0</v>
      </c>
      <c r="O66" s="6">
        <f t="shared" si="35"/>
        <v>0</v>
      </c>
      <c r="Q66" s="6">
        <f t="shared" si="36"/>
        <v>0</v>
      </c>
      <c r="S66" s="6">
        <f t="shared" si="37"/>
        <v>0</v>
      </c>
      <c r="T66" s="41"/>
      <c r="U66" s="6">
        <f t="shared" si="38"/>
        <v>0</v>
      </c>
      <c r="V66" s="41"/>
      <c r="W66" s="6">
        <f t="shared" si="39"/>
        <v>0</v>
      </c>
      <c r="X66" s="41">
        <f t="shared" si="0"/>
        <v>0</v>
      </c>
      <c r="Y66" s="5">
        <f t="shared" si="1"/>
        <v>0</v>
      </c>
      <c r="Z66" s="41"/>
      <c r="AA66" s="41"/>
      <c r="AB66" s="6">
        <f t="shared" si="4"/>
        <v>0</v>
      </c>
      <c r="AC66" s="41"/>
      <c r="AD66" s="15">
        <v>0</v>
      </c>
      <c r="AE66" s="41">
        <f t="shared" si="5"/>
        <v>0</v>
      </c>
      <c r="AF66" s="42">
        <f t="shared" si="6"/>
        <v>0</v>
      </c>
    </row>
    <row r="67" spans="1:32">
      <c r="B67" s="35" t="s">
        <v>48</v>
      </c>
      <c r="C67" s="14">
        <v>922350</v>
      </c>
      <c r="D67" s="67"/>
      <c r="E67" s="5"/>
      <c r="F67" s="39"/>
      <c r="M67" s="6">
        <f t="shared" si="34"/>
        <v>0</v>
      </c>
      <c r="O67" s="6">
        <f t="shared" si="35"/>
        <v>0</v>
      </c>
      <c r="Q67" s="6">
        <f t="shared" si="36"/>
        <v>0</v>
      </c>
      <c r="S67" s="6">
        <f t="shared" si="37"/>
        <v>0</v>
      </c>
      <c r="T67" s="41"/>
      <c r="U67" s="6">
        <f t="shared" si="38"/>
        <v>0</v>
      </c>
      <c r="V67" s="41"/>
      <c r="W67" s="6">
        <f t="shared" si="39"/>
        <v>0</v>
      </c>
      <c r="X67" s="41">
        <f t="shared" si="0"/>
        <v>0</v>
      </c>
      <c r="Y67" s="5">
        <f t="shared" si="1"/>
        <v>0</v>
      </c>
      <c r="Z67" s="41"/>
      <c r="AA67" s="41"/>
      <c r="AB67" s="6">
        <f t="shared" si="4"/>
        <v>0</v>
      </c>
      <c r="AC67" s="41"/>
      <c r="AD67" s="15">
        <v>0</v>
      </c>
      <c r="AE67" s="41">
        <f t="shared" si="5"/>
        <v>0</v>
      </c>
      <c r="AF67" s="42">
        <f t="shared" si="6"/>
        <v>0</v>
      </c>
    </row>
    <row r="68" spans="1:32" ht="15" customHeight="1">
      <c r="B68" s="31" t="s">
        <v>33</v>
      </c>
      <c r="E68" s="5">
        <f>+C67*0.85</f>
        <v>783997.5</v>
      </c>
      <c r="F68" s="39"/>
      <c r="L68" s="40">
        <v>1</v>
      </c>
      <c r="M68" s="6">
        <f t="shared" si="34"/>
        <v>783997.5</v>
      </c>
      <c r="O68" s="6">
        <f t="shared" si="35"/>
        <v>0</v>
      </c>
      <c r="Q68" s="6">
        <f t="shared" si="36"/>
        <v>0</v>
      </c>
      <c r="S68" s="6">
        <f t="shared" si="37"/>
        <v>0</v>
      </c>
      <c r="T68" s="41"/>
      <c r="U68" s="6">
        <f t="shared" si="38"/>
        <v>0</v>
      </c>
      <c r="V68" s="41"/>
      <c r="W68" s="6">
        <f t="shared" si="39"/>
        <v>0</v>
      </c>
      <c r="X68" s="41">
        <f t="shared" si="0"/>
        <v>1</v>
      </c>
      <c r="Y68" s="5">
        <f t="shared" si="1"/>
        <v>783997.5</v>
      </c>
      <c r="Z68" s="41">
        <f t="shared" si="2"/>
        <v>1</v>
      </c>
      <c r="AA68" s="41">
        <f t="shared" si="3"/>
        <v>0</v>
      </c>
      <c r="AB68" s="6">
        <f t="shared" si="4"/>
        <v>0</v>
      </c>
      <c r="AC68" s="41"/>
      <c r="AD68" s="15">
        <v>1</v>
      </c>
      <c r="AE68" s="41">
        <f t="shared" si="5"/>
        <v>0</v>
      </c>
      <c r="AF68" s="42">
        <f t="shared" si="6"/>
        <v>0</v>
      </c>
    </row>
    <row r="69" spans="1:32">
      <c r="B69" s="31" t="s">
        <v>34</v>
      </c>
      <c r="E69" s="5">
        <f>+C67*0.1</f>
        <v>92235</v>
      </c>
      <c r="F69" s="39"/>
      <c r="M69" s="6">
        <f t="shared" si="34"/>
        <v>0</v>
      </c>
      <c r="O69" s="6">
        <f t="shared" si="35"/>
        <v>0</v>
      </c>
      <c r="Q69" s="6">
        <f t="shared" si="36"/>
        <v>0</v>
      </c>
      <c r="S69" s="6">
        <f t="shared" si="37"/>
        <v>0</v>
      </c>
      <c r="T69" s="41">
        <v>1</v>
      </c>
      <c r="U69" s="6">
        <f t="shared" si="38"/>
        <v>92235</v>
      </c>
      <c r="V69" s="41">
        <v>1</v>
      </c>
      <c r="W69" s="6">
        <f t="shared" ref="W69:W70" si="45">V69*E69</f>
        <v>92235</v>
      </c>
      <c r="X69" s="41">
        <f t="shared" si="0"/>
        <v>1</v>
      </c>
      <c r="Y69" s="5">
        <f t="shared" si="1"/>
        <v>92235</v>
      </c>
      <c r="Z69" s="41">
        <f t="shared" si="2"/>
        <v>1</v>
      </c>
      <c r="AA69" s="41">
        <f t="shared" si="3"/>
        <v>0</v>
      </c>
      <c r="AB69" s="6">
        <f t="shared" si="4"/>
        <v>0</v>
      </c>
      <c r="AC69" s="41"/>
      <c r="AD69" s="15">
        <v>1</v>
      </c>
      <c r="AE69" s="41">
        <f t="shared" si="5"/>
        <v>0</v>
      </c>
      <c r="AF69" s="42">
        <f t="shared" si="6"/>
        <v>0</v>
      </c>
    </row>
    <row r="70" spans="1:32">
      <c r="B70" s="31" t="s">
        <v>35</v>
      </c>
      <c r="E70" s="5">
        <f>+C67*0.05</f>
        <v>46117.5</v>
      </c>
      <c r="F70" s="39"/>
      <c r="M70" s="6">
        <f t="shared" si="34"/>
        <v>0</v>
      </c>
      <c r="O70" s="6">
        <f t="shared" si="35"/>
        <v>0</v>
      </c>
      <c r="Q70" s="6">
        <f t="shared" si="36"/>
        <v>0</v>
      </c>
      <c r="S70" s="6">
        <f t="shared" si="37"/>
        <v>0</v>
      </c>
      <c r="T70" s="41">
        <v>1</v>
      </c>
      <c r="U70" s="6">
        <f t="shared" si="38"/>
        <v>46117.5</v>
      </c>
      <c r="V70" s="41">
        <v>1</v>
      </c>
      <c r="W70" s="6">
        <f t="shared" si="45"/>
        <v>46117.5</v>
      </c>
      <c r="X70" s="41">
        <f t="shared" ref="X70:X133" si="46">F70+H70+J70+L70+N70+P70+R70+T70</f>
        <v>1</v>
      </c>
      <c r="Y70" s="5">
        <f t="shared" ref="Y70:Y133" si="47">G70+I70+K70+M70+O70+Q70+S70+U70</f>
        <v>46117.5</v>
      </c>
      <c r="Z70" s="41">
        <f t="shared" ref="Z70:Z133" si="48">F70+H70+J70+L70+N70+P70+R70+V70</f>
        <v>1</v>
      </c>
      <c r="AA70" s="41">
        <f t="shared" ref="AA70:AA133" si="49">100%-Z70</f>
        <v>0</v>
      </c>
      <c r="AB70" s="6">
        <f t="shared" ref="AB70:AB133" si="50">E70*AA70</f>
        <v>0</v>
      </c>
      <c r="AC70" s="41"/>
      <c r="AD70" s="15">
        <v>1</v>
      </c>
      <c r="AE70" s="41">
        <f t="shared" ref="AE70:AE133" si="51">Z70-AD70</f>
        <v>0</v>
      </c>
      <c r="AF70" s="42">
        <f t="shared" ref="AF70:AF133" si="52">AE70*E70</f>
        <v>0</v>
      </c>
    </row>
    <row r="71" spans="1:32">
      <c r="E71" s="5"/>
      <c r="F71" s="39"/>
      <c r="M71" s="6">
        <f t="shared" si="34"/>
        <v>0</v>
      </c>
      <c r="O71" s="6">
        <f t="shared" si="35"/>
        <v>0</v>
      </c>
      <c r="Q71" s="6">
        <f t="shared" si="36"/>
        <v>0</v>
      </c>
      <c r="S71" s="6">
        <f t="shared" si="37"/>
        <v>0</v>
      </c>
      <c r="T71" s="41"/>
      <c r="U71" s="6">
        <f t="shared" si="38"/>
        <v>0</v>
      </c>
      <c r="V71" s="41"/>
      <c r="W71" s="6">
        <f t="shared" si="39"/>
        <v>0</v>
      </c>
      <c r="X71" s="41">
        <f t="shared" si="46"/>
        <v>0</v>
      </c>
      <c r="Y71" s="5">
        <f t="shared" si="47"/>
        <v>0</v>
      </c>
      <c r="Z71" s="41"/>
      <c r="AA71" s="41"/>
      <c r="AB71" s="6">
        <f t="shared" si="50"/>
        <v>0</v>
      </c>
      <c r="AC71" s="41"/>
      <c r="AD71" s="15">
        <v>0</v>
      </c>
      <c r="AE71" s="41">
        <f t="shared" si="51"/>
        <v>0</v>
      </c>
      <c r="AF71" s="42">
        <f t="shared" si="52"/>
        <v>0</v>
      </c>
    </row>
    <row r="72" spans="1:32">
      <c r="B72" s="35" t="s">
        <v>49</v>
      </c>
      <c r="C72" s="14">
        <v>1844700</v>
      </c>
      <c r="D72" s="67"/>
      <c r="E72" s="5"/>
      <c r="F72" s="39"/>
      <c r="M72" s="6">
        <f t="shared" si="34"/>
        <v>0</v>
      </c>
      <c r="O72" s="6">
        <f t="shared" si="35"/>
        <v>0</v>
      </c>
      <c r="Q72" s="6">
        <f t="shared" si="36"/>
        <v>0</v>
      </c>
      <c r="S72" s="6">
        <f t="shared" si="37"/>
        <v>0</v>
      </c>
      <c r="T72" s="41"/>
      <c r="U72" s="6">
        <f t="shared" si="38"/>
        <v>0</v>
      </c>
      <c r="V72" s="41"/>
      <c r="W72" s="6">
        <f t="shared" si="39"/>
        <v>0</v>
      </c>
      <c r="X72" s="41">
        <f t="shared" si="46"/>
        <v>0</v>
      </c>
      <c r="Y72" s="5">
        <f t="shared" si="47"/>
        <v>0</v>
      </c>
      <c r="Z72" s="41"/>
      <c r="AA72" s="41"/>
      <c r="AB72" s="6">
        <f t="shared" si="50"/>
        <v>0</v>
      </c>
      <c r="AC72" s="41"/>
      <c r="AD72" s="15">
        <v>0</v>
      </c>
      <c r="AE72" s="41">
        <f t="shared" si="51"/>
        <v>0</v>
      </c>
      <c r="AF72" s="42">
        <f t="shared" si="52"/>
        <v>0</v>
      </c>
    </row>
    <row r="73" spans="1:32">
      <c r="B73" s="31" t="s">
        <v>33</v>
      </c>
      <c r="E73" s="5">
        <f>+C72*0.85</f>
        <v>1567995</v>
      </c>
      <c r="F73" s="39"/>
      <c r="M73" s="6">
        <f t="shared" si="34"/>
        <v>0</v>
      </c>
      <c r="O73" s="6">
        <f t="shared" si="35"/>
        <v>0</v>
      </c>
      <c r="Q73" s="6">
        <f t="shared" si="36"/>
        <v>0</v>
      </c>
      <c r="R73" s="40">
        <v>0.5</v>
      </c>
      <c r="S73" s="6">
        <f t="shared" si="37"/>
        <v>783997.5</v>
      </c>
      <c r="T73" s="41">
        <v>0.5</v>
      </c>
      <c r="U73" s="6">
        <f t="shared" si="38"/>
        <v>783997.5</v>
      </c>
      <c r="V73" s="41">
        <v>0.5</v>
      </c>
      <c r="W73" s="6">
        <f t="shared" ref="W73:W75" si="53">V73*E73</f>
        <v>783997.5</v>
      </c>
      <c r="X73" s="41">
        <f t="shared" si="46"/>
        <v>1</v>
      </c>
      <c r="Y73" s="5">
        <f t="shared" si="47"/>
        <v>1567995</v>
      </c>
      <c r="Z73" s="41">
        <f t="shared" si="48"/>
        <v>1</v>
      </c>
      <c r="AA73" s="41">
        <f t="shared" si="49"/>
        <v>0</v>
      </c>
      <c r="AB73" s="6">
        <f t="shared" si="50"/>
        <v>0</v>
      </c>
      <c r="AC73" s="41"/>
      <c r="AD73" s="15">
        <v>1</v>
      </c>
      <c r="AE73" s="41">
        <f t="shared" si="51"/>
        <v>0</v>
      </c>
      <c r="AF73" s="42">
        <f t="shared" si="52"/>
        <v>0</v>
      </c>
    </row>
    <row r="74" spans="1:32">
      <c r="B74" s="31" t="s">
        <v>34</v>
      </c>
      <c r="E74" s="5">
        <f>+C72*0.1</f>
        <v>184470</v>
      </c>
      <c r="F74" s="39"/>
      <c r="M74" s="6">
        <f t="shared" si="34"/>
        <v>0</v>
      </c>
      <c r="O74" s="6">
        <f t="shared" si="35"/>
        <v>0</v>
      </c>
      <c r="Q74" s="6">
        <f t="shared" si="36"/>
        <v>0</v>
      </c>
      <c r="S74" s="6">
        <f t="shared" si="37"/>
        <v>0</v>
      </c>
      <c r="T74" s="41">
        <v>1</v>
      </c>
      <c r="U74" s="6">
        <f t="shared" si="38"/>
        <v>184470</v>
      </c>
      <c r="V74" s="41">
        <v>1</v>
      </c>
      <c r="W74" s="6">
        <f t="shared" si="53"/>
        <v>184470</v>
      </c>
      <c r="X74" s="41">
        <f t="shared" si="46"/>
        <v>1</v>
      </c>
      <c r="Y74" s="5">
        <f t="shared" si="47"/>
        <v>184470</v>
      </c>
      <c r="Z74" s="41">
        <f t="shared" si="48"/>
        <v>1</v>
      </c>
      <c r="AA74" s="41">
        <f t="shared" si="49"/>
        <v>0</v>
      </c>
      <c r="AB74" s="6">
        <f t="shared" si="50"/>
        <v>0</v>
      </c>
      <c r="AC74" s="41"/>
      <c r="AD74" s="15">
        <v>1</v>
      </c>
      <c r="AE74" s="41">
        <f t="shared" si="51"/>
        <v>0</v>
      </c>
      <c r="AF74" s="42">
        <f t="shared" si="52"/>
        <v>0</v>
      </c>
    </row>
    <row r="75" spans="1:32">
      <c r="B75" s="81" t="s">
        <v>35</v>
      </c>
      <c r="C75" s="82"/>
      <c r="D75" s="82"/>
      <c r="E75" s="83">
        <f>+C72*0.05</f>
        <v>92235</v>
      </c>
      <c r="F75" s="84"/>
      <c r="G75" s="85"/>
      <c r="H75" s="86"/>
      <c r="I75" s="85"/>
      <c r="J75" s="86"/>
      <c r="K75" s="85"/>
      <c r="L75" s="86"/>
      <c r="M75" s="85">
        <f t="shared" si="34"/>
        <v>0</v>
      </c>
      <c r="N75" s="86"/>
      <c r="O75" s="85">
        <f t="shared" si="35"/>
        <v>0</v>
      </c>
      <c r="P75" s="86"/>
      <c r="Q75" s="85">
        <f t="shared" si="36"/>
        <v>0</v>
      </c>
      <c r="R75" s="86"/>
      <c r="S75" s="85">
        <f t="shared" si="37"/>
        <v>0</v>
      </c>
      <c r="T75" s="87">
        <v>1</v>
      </c>
      <c r="U75" s="85">
        <f t="shared" si="38"/>
        <v>92235</v>
      </c>
      <c r="V75" s="87">
        <v>1</v>
      </c>
      <c r="W75" s="6">
        <f t="shared" si="53"/>
        <v>92235</v>
      </c>
      <c r="X75" s="41">
        <f t="shared" si="46"/>
        <v>1</v>
      </c>
      <c r="Y75" s="5">
        <f t="shared" si="47"/>
        <v>92235</v>
      </c>
      <c r="Z75" s="41">
        <f t="shared" si="48"/>
        <v>1</v>
      </c>
      <c r="AA75" s="41">
        <f t="shared" si="49"/>
        <v>0</v>
      </c>
      <c r="AB75" s="6">
        <f t="shared" si="50"/>
        <v>0</v>
      </c>
      <c r="AC75" s="41"/>
      <c r="AD75" s="15">
        <v>0.98</v>
      </c>
      <c r="AE75" s="41">
        <f t="shared" si="51"/>
        <v>2.0000000000000018E-2</v>
      </c>
      <c r="AF75" s="42">
        <f t="shared" si="52"/>
        <v>1844.7000000000016</v>
      </c>
    </row>
    <row r="76" spans="1:32" s="65" customFormat="1">
      <c r="A76" s="61">
        <v>4</v>
      </c>
      <c r="B76" s="34" t="s">
        <v>50</v>
      </c>
      <c r="C76" s="62"/>
      <c r="D76" s="62"/>
      <c r="E76" s="10"/>
      <c r="F76" s="63"/>
      <c r="G76" s="11"/>
      <c r="H76" s="64"/>
      <c r="I76" s="11"/>
      <c r="J76" s="64"/>
      <c r="K76" s="11"/>
      <c r="L76" s="64"/>
      <c r="M76" s="11"/>
      <c r="N76" s="64"/>
      <c r="O76" s="11"/>
      <c r="P76" s="64"/>
      <c r="Q76" s="11"/>
      <c r="R76" s="64"/>
      <c r="S76" s="11"/>
      <c r="U76" s="11"/>
      <c r="W76" s="11"/>
      <c r="X76" s="41">
        <f t="shared" si="46"/>
        <v>0</v>
      </c>
      <c r="Y76" s="5">
        <f t="shared" si="47"/>
        <v>0</v>
      </c>
      <c r="Z76" s="41"/>
      <c r="AA76" s="41"/>
      <c r="AB76" s="6">
        <f t="shared" si="50"/>
        <v>0</v>
      </c>
      <c r="AC76" s="41"/>
      <c r="AD76" s="66">
        <v>0</v>
      </c>
      <c r="AE76" s="41">
        <f t="shared" si="51"/>
        <v>0</v>
      </c>
      <c r="AF76" s="42">
        <f t="shared" si="52"/>
        <v>0</v>
      </c>
    </row>
    <row r="77" spans="1:32" ht="15" customHeight="1">
      <c r="B77" s="35" t="s">
        <v>21</v>
      </c>
      <c r="C77" s="69">
        <f>SUM(E78:E84)</f>
        <v>13012900</v>
      </c>
      <c r="D77" s="67"/>
      <c r="E77" s="14"/>
      <c r="F77" s="39"/>
      <c r="M77" s="6">
        <f t="shared" ref="M77:M89" si="54">+L77*E77</f>
        <v>0</v>
      </c>
      <c r="O77" s="6">
        <f t="shared" ref="O77:O89" si="55">+N77*E77</f>
        <v>0</v>
      </c>
      <c r="Q77" s="6">
        <f t="shared" ref="Q77:Q89" si="56">+P77*E77</f>
        <v>0</v>
      </c>
      <c r="S77" s="6">
        <f t="shared" ref="S77:S89" si="57">+R77*E77</f>
        <v>0</v>
      </c>
      <c r="T77" s="41"/>
      <c r="U77" s="6">
        <f t="shared" ref="U77:U89" si="58">+T77*E77</f>
        <v>0</v>
      </c>
      <c r="V77" s="41"/>
      <c r="W77" s="6">
        <f t="shared" ref="W77:W88" si="59">+V77*G77</f>
        <v>0</v>
      </c>
      <c r="X77" s="41">
        <f t="shared" si="46"/>
        <v>0</v>
      </c>
      <c r="Y77" s="5">
        <f t="shared" si="47"/>
        <v>0</v>
      </c>
      <c r="Z77" s="41"/>
      <c r="AA77" s="41"/>
      <c r="AB77" s="6">
        <f t="shared" si="50"/>
        <v>0</v>
      </c>
      <c r="AC77" s="41"/>
      <c r="AD77" s="15">
        <v>0</v>
      </c>
      <c r="AE77" s="41">
        <f t="shared" si="51"/>
        <v>0</v>
      </c>
      <c r="AF77" s="42">
        <f t="shared" si="52"/>
        <v>0</v>
      </c>
    </row>
    <row r="78" spans="1:32" ht="15" customHeight="1">
      <c r="B78" s="31" t="s">
        <v>22</v>
      </c>
      <c r="E78" s="5">
        <v>100000</v>
      </c>
      <c r="F78" s="39">
        <v>1</v>
      </c>
      <c r="G78" s="6">
        <f t="shared" ref="G78:G84" si="60">+F78*E78</f>
        <v>100000</v>
      </c>
      <c r="I78" s="6">
        <f t="shared" ref="I78:I84" si="61">+H78*E78</f>
        <v>0</v>
      </c>
      <c r="K78" s="6">
        <f t="shared" ref="K78:K84" si="62">+J78*E78</f>
        <v>0</v>
      </c>
      <c r="M78" s="6">
        <f t="shared" si="54"/>
        <v>0</v>
      </c>
      <c r="O78" s="6">
        <f t="shared" si="55"/>
        <v>0</v>
      </c>
      <c r="Q78" s="6">
        <f t="shared" si="56"/>
        <v>0</v>
      </c>
      <c r="S78" s="6">
        <f t="shared" si="57"/>
        <v>0</v>
      </c>
      <c r="T78" s="41"/>
      <c r="U78" s="6">
        <f t="shared" si="58"/>
        <v>0</v>
      </c>
      <c r="V78" s="41"/>
      <c r="W78" s="6">
        <f t="shared" si="59"/>
        <v>0</v>
      </c>
      <c r="X78" s="41">
        <f t="shared" si="46"/>
        <v>1</v>
      </c>
      <c r="Y78" s="5">
        <f t="shared" si="47"/>
        <v>100000</v>
      </c>
      <c r="Z78" s="41">
        <f t="shared" si="48"/>
        <v>1</v>
      </c>
      <c r="AA78" s="41">
        <f t="shared" si="49"/>
        <v>0</v>
      </c>
      <c r="AB78" s="6">
        <f t="shared" si="50"/>
        <v>0</v>
      </c>
      <c r="AC78" s="41"/>
      <c r="AD78" s="15">
        <v>1</v>
      </c>
      <c r="AE78" s="41">
        <f t="shared" si="51"/>
        <v>0</v>
      </c>
      <c r="AF78" s="42">
        <f t="shared" si="52"/>
        <v>0</v>
      </c>
    </row>
    <row r="79" spans="1:32" ht="15" customHeight="1">
      <c r="B79" s="31" t="s">
        <v>23</v>
      </c>
      <c r="E79" s="5">
        <f>1844700*0.4</f>
        <v>737880</v>
      </c>
      <c r="F79" s="39">
        <v>1</v>
      </c>
      <c r="G79" s="6">
        <f t="shared" si="60"/>
        <v>737880</v>
      </c>
      <c r="I79" s="6">
        <f t="shared" si="61"/>
        <v>0</v>
      </c>
      <c r="K79" s="6">
        <f t="shared" si="62"/>
        <v>0</v>
      </c>
      <c r="M79" s="6">
        <f t="shared" si="54"/>
        <v>0</v>
      </c>
      <c r="O79" s="6">
        <f t="shared" si="55"/>
        <v>0</v>
      </c>
      <c r="Q79" s="6">
        <f t="shared" si="56"/>
        <v>0</v>
      </c>
      <c r="S79" s="6">
        <f t="shared" si="57"/>
        <v>0</v>
      </c>
      <c r="T79" s="41"/>
      <c r="U79" s="6">
        <f t="shared" si="58"/>
        <v>0</v>
      </c>
      <c r="V79" s="41"/>
      <c r="W79" s="6">
        <f t="shared" si="59"/>
        <v>0</v>
      </c>
      <c r="X79" s="41">
        <f t="shared" si="46"/>
        <v>1</v>
      </c>
      <c r="Y79" s="5">
        <f t="shared" si="47"/>
        <v>737880</v>
      </c>
      <c r="Z79" s="41">
        <f t="shared" si="48"/>
        <v>1</v>
      </c>
      <c r="AA79" s="41">
        <f t="shared" si="49"/>
        <v>0</v>
      </c>
      <c r="AB79" s="6">
        <f t="shared" si="50"/>
        <v>0</v>
      </c>
      <c r="AC79" s="41"/>
      <c r="AD79" s="15">
        <v>1</v>
      </c>
      <c r="AE79" s="41">
        <f t="shared" si="51"/>
        <v>0</v>
      </c>
      <c r="AF79" s="42">
        <f t="shared" si="52"/>
        <v>0</v>
      </c>
    </row>
    <row r="80" spans="1:32" ht="15" customHeight="1">
      <c r="B80" s="31" t="s">
        <v>24</v>
      </c>
      <c r="E80" s="5">
        <f>1844700*0.6</f>
        <v>1106820</v>
      </c>
      <c r="F80" s="39">
        <v>1</v>
      </c>
      <c r="G80" s="6">
        <f t="shared" si="60"/>
        <v>1106820</v>
      </c>
      <c r="I80" s="6">
        <f t="shared" si="61"/>
        <v>0</v>
      </c>
      <c r="K80" s="6">
        <f t="shared" si="62"/>
        <v>0</v>
      </c>
      <c r="M80" s="6">
        <f t="shared" si="54"/>
        <v>0</v>
      </c>
      <c r="O80" s="6">
        <f t="shared" si="55"/>
        <v>0</v>
      </c>
      <c r="Q80" s="6">
        <f t="shared" si="56"/>
        <v>0</v>
      </c>
      <c r="S80" s="6">
        <f t="shared" si="57"/>
        <v>0</v>
      </c>
      <c r="T80" s="41"/>
      <c r="U80" s="6">
        <f t="shared" si="58"/>
        <v>0</v>
      </c>
      <c r="V80" s="41"/>
      <c r="W80" s="6">
        <f t="shared" si="59"/>
        <v>0</v>
      </c>
      <c r="X80" s="41">
        <f t="shared" si="46"/>
        <v>1</v>
      </c>
      <c r="Y80" s="5">
        <f t="shared" si="47"/>
        <v>1106820</v>
      </c>
      <c r="Z80" s="41">
        <f t="shared" si="48"/>
        <v>1</v>
      </c>
      <c r="AA80" s="41">
        <f t="shared" si="49"/>
        <v>0</v>
      </c>
      <c r="AB80" s="6">
        <f t="shared" si="50"/>
        <v>0</v>
      </c>
      <c r="AC80" s="41"/>
      <c r="AD80" s="15">
        <v>1</v>
      </c>
      <c r="AE80" s="41">
        <f t="shared" si="51"/>
        <v>0</v>
      </c>
      <c r="AF80" s="42">
        <f t="shared" si="52"/>
        <v>0</v>
      </c>
    </row>
    <row r="81" spans="1:32" ht="15" customHeight="1">
      <c r="B81" s="31" t="s">
        <v>51</v>
      </c>
      <c r="E81" s="5">
        <v>3689400</v>
      </c>
      <c r="F81" s="39"/>
      <c r="G81" s="6">
        <f t="shared" si="60"/>
        <v>0</v>
      </c>
      <c r="H81" s="40">
        <v>1</v>
      </c>
      <c r="I81" s="6">
        <f t="shared" si="61"/>
        <v>3689400</v>
      </c>
      <c r="K81" s="6">
        <f t="shared" si="62"/>
        <v>0</v>
      </c>
      <c r="M81" s="6">
        <f t="shared" si="54"/>
        <v>0</v>
      </c>
      <c r="O81" s="6">
        <f t="shared" si="55"/>
        <v>0</v>
      </c>
      <c r="Q81" s="6">
        <f t="shared" si="56"/>
        <v>0</v>
      </c>
      <c r="S81" s="6">
        <f t="shared" si="57"/>
        <v>0</v>
      </c>
      <c r="T81" s="41"/>
      <c r="U81" s="6">
        <f t="shared" si="58"/>
        <v>0</v>
      </c>
      <c r="V81" s="41"/>
      <c r="W81" s="6">
        <f t="shared" si="59"/>
        <v>0</v>
      </c>
      <c r="X81" s="41">
        <f t="shared" si="46"/>
        <v>1</v>
      </c>
      <c r="Y81" s="5">
        <f t="shared" si="47"/>
        <v>3689400</v>
      </c>
      <c r="Z81" s="41">
        <f t="shared" si="48"/>
        <v>1</v>
      </c>
      <c r="AA81" s="41">
        <f t="shared" si="49"/>
        <v>0</v>
      </c>
      <c r="AB81" s="6">
        <f t="shared" si="50"/>
        <v>0</v>
      </c>
      <c r="AC81" s="41"/>
      <c r="AD81" s="15">
        <v>1</v>
      </c>
      <c r="AE81" s="41">
        <f t="shared" si="51"/>
        <v>0</v>
      </c>
      <c r="AF81" s="42">
        <f t="shared" si="52"/>
        <v>0</v>
      </c>
    </row>
    <row r="82" spans="1:32" ht="15" customHeight="1">
      <c r="B82" s="31" t="s">
        <v>26</v>
      </c>
      <c r="E82" s="5">
        <v>2767050</v>
      </c>
      <c r="F82" s="39"/>
      <c r="G82" s="6">
        <f t="shared" si="60"/>
        <v>0</v>
      </c>
      <c r="H82" s="40">
        <v>1</v>
      </c>
      <c r="I82" s="6">
        <f t="shared" si="61"/>
        <v>2767050</v>
      </c>
      <c r="K82" s="6">
        <f t="shared" si="62"/>
        <v>0</v>
      </c>
      <c r="M82" s="6">
        <f t="shared" si="54"/>
        <v>0</v>
      </c>
      <c r="O82" s="6">
        <f t="shared" si="55"/>
        <v>0</v>
      </c>
      <c r="Q82" s="6">
        <f t="shared" si="56"/>
        <v>0</v>
      </c>
      <c r="S82" s="6">
        <f t="shared" si="57"/>
        <v>0</v>
      </c>
      <c r="T82" s="41"/>
      <c r="U82" s="6">
        <f t="shared" si="58"/>
        <v>0</v>
      </c>
      <c r="V82" s="41"/>
      <c r="W82" s="6">
        <f t="shared" si="59"/>
        <v>0</v>
      </c>
      <c r="X82" s="41">
        <f t="shared" si="46"/>
        <v>1</v>
      </c>
      <c r="Y82" s="5">
        <f t="shared" si="47"/>
        <v>2767050</v>
      </c>
      <c r="Z82" s="41">
        <f t="shared" si="48"/>
        <v>1</v>
      </c>
      <c r="AA82" s="41">
        <f t="shared" si="49"/>
        <v>0</v>
      </c>
      <c r="AB82" s="6">
        <f t="shared" si="50"/>
        <v>0</v>
      </c>
      <c r="AC82" s="41"/>
      <c r="AD82" s="15">
        <v>1</v>
      </c>
      <c r="AE82" s="41">
        <f t="shared" si="51"/>
        <v>0</v>
      </c>
      <c r="AF82" s="42">
        <f t="shared" si="52"/>
        <v>0</v>
      </c>
    </row>
    <row r="83" spans="1:32" ht="15" customHeight="1">
      <c r="B83" s="31" t="s">
        <v>27</v>
      </c>
      <c r="E83" s="5">
        <v>2767050</v>
      </c>
      <c r="F83" s="39"/>
      <c r="G83" s="6">
        <f t="shared" si="60"/>
        <v>0</v>
      </c>
      <c r="I83" s="6">
        <f t="shared" si="61"/>
        <v>0</v>
      </c>
      <c r="J83" s="40">
        <v>0.6</v>
      </c>
      <c r="K83" s="6">
        <f t="shared" si="62"/>
        <v>1660230</v>
      </c>
      <c r="L83" s="40">
        <v>0.4</v>
      </c>
      <c r="M83" s="6">
        <f t="shared" si="54"/>
        <v>1106820</v>
      </c>
      <c r="O83" s="6">
        <f t="shared" si="55"/>
        <v>0</v>
      </c>
      <c r="Q83" s="6">
        <f t="shared" si="56"/>
        <v>0</v>
      </c>
      <c r="S83" s="6">
        <f t="shared" si="57"/>
        <v>0</v>
      </c>
      <c r="T83" s="41"/>
      <c r="U83" s="6">
        <f t="shared" si="58"/>
        <v>0</v>
      </c>
      <c r="V83" s="41"/>
      <c r="W83" s="6">
        <f t="shared" si="59"/>
        <v>0</v>
      </c>
      <c r="X83" s="41">
        <f t="shared" si="46"/>
        <v>1</v>
      </c>
      <c r="Y83" s="5">
        <f t="shared" si="47"/>
        <v>2767050</v>
      </c>
      <c r="Z83" s="41">
        <f t="shared" si="48"/>
        <v>1</v>
      </c>
      <c r="AA83" s="41">
        <f t="shared" si="49"/>
        <v>0</v>
      </c>
      <c r="AB83" s="6">
        <f t="shared" si="50"/>
        <v>0</v>
      </c>
      <c r="AC83" s="41"/>
      <c r="AD83" s="15">
        <v>1</v>
      </c>
      <c r="AE83" s="41">
        <f t="shared" si="51"/>
        <v>0</v>
      </c>
      <c r="AF83" s="42">
        <f t="shared" si="52"/>
        <v>0</v>
      </c>
    </row>
    <row r="84" spans="1:32">
      <c r="B84" s="31" t="s">
        <v>30</v>
      </c>
      <c r="E84" s="5">
        <v>1844700</v>
      </c>
      <c r="F84" s="39"/>
      <c r="G84" s="6">
        <f t="shared" si="60"/>
        <v>0</v>
      </c>
      <c r="I84" s="6">
        <f t="shared" si="61"/>
        <v>0</v>
      </c>
      <c r="K84" s="6">
        <f t="shared" si="62"/>
        <v>0</v>
      </c>
      <c r="M84" s="6">
        <f t="shared" si="54"/>
        <v>0</v>
      </c>
      <c r="N84" s="40">
        <v>0.5</v>
      </c>
      <c r="O84" s="6">
        <f t="shared" si="55"/>
        <v>922350</v>
      </c>
      <c r="P84" s="40">
        <v>0.4</v>
      </c>
      <c r="Q84" s="6">
        <f t="shared" si="56"/>
        <v>737880</v>
      </c>
      <c r="S84" s="6">
        <f t="shared" si="57"/>
        <v>0</v>
      </c>
      <c r="T84" s="41">
        <v>0.1</v>
      </c>
      <c r="U84" s="6">
        <f t="shared" si="58"/>
        <v>184470</v>
      </c>
      <c r="V84" s="41">
        <v>0.1</v>
      </c>
      <c r="W84" s="6">
        <f t="shared" ref="W84" si="63">V84*E84</f>
        <v>184470</v>
      </c>
      <c r="X84" s="41">
        <f t="shared" si="46"/>
        <v>1</v>
      </c>
      <c r="Y84" s="5">
        <f t="shared" si="47"/>
        <v>1844700</v>
      </c>
      <c r="Z84" s="41">
        <f t="shared" si="48"/>
        <v>1</v>
      </c>
      <c r="AA84" s="41">
        <f t="shared" si="49"/>
        <v>0</v>
      </c>
      <c r="AB84" s="6">
        <f t="shared" si="50"/>
        <v>0</v>
      </c>
      <c r="AC84" s="41"/>
      <c r="AD84" s="15">
        <v>1</v>
      </c>
      <c r="AE84" s="41">
        <f t="shared" si="51"/>
        <v>0</v>
      </c>
      <c r="AF84" s="42">
        <f t="shared" si="52"/>
        <v>0</v>
      </c>
    </row>
    <row r="85" spans="1:32">
      <c r="B85" s="35" t="s">
        <v>31</v>
      </c>
      <c r="C85" s="67"/>
      <c r="D85" s="67"/>
      <c r="E85" s="5"/>
      <c r="F85" s="39"/>
      <c r="M85" s="6">
        <f t="shared" si="54"/>
        <v>0</v>
      </c>
      <c r="O85" s="6">
        <f t="shared" si="55"/>
        <v>0</v>
      </c>
      <c r="Q85" s="6">
        <f t="shared" si="56"/>
        <v>0</v>
      </c>
      <c r="S85" s="6">
        <f t="shared" si="57"/>
        <v>0</v>
      </c>
      <c r="T85" s="41"/>
      <c r="U85" s="6">
        <f t="shared" si="58"/>
        <v>0</v>
      </c>
      <c r="V85" s="41"/>
      <c r="W85" s="6">
        <f t="shared" si="59"/>
        <v>0</v>
      </c>
      <c r="X85" s="41">
        <f t="shared" si="46"/>
        <v>0</v>
      </c>
      <c r="Y85" s="5">
        <f t="shared" si="47"/>
        <v>0</v>
      </c>
      <c r="Z85" s="41"/>
      <c r="AA85" s="41"/>
      <c r="AB85" s="6">
        <f t="shared" si="50"/>
        <v>0</v>
      </c>
      <c r="AC85" s="41"/>
      <c r="AD85" s="15">
        <v>0</v>
      </c>
      <c r="AE85" s="41">
        <f t="shared" si="51"/>
        <v>0</v>
      </c>
      <c r="AF85" s="42">
        <f t="shared" si="52"/>
        <v>0</v>
      </c>
    </row>
    <row r="86" spans="1:32">
      <c r="B86" s="35" t="s">
        <v>52</v>
      </c>
      <c r="C86" s="69">
        <v>5534100</v>
      </c>
      <c r="D86" s="67"/>
      <c r="E86" s="5"/>
      <c r="F86" s="39"/>
      <c r="M86" s="6">
        <f t="shared" si="54"/>
        <v>0</v>
      </c>
      <c r="O86" s="6">
        <f t="shared" si="55"/>
        <v>0</v>
      </c>
      <c r="Q86" s="6">
        <f t="shared" si="56"/>
        <v>0</v>
      </c>
      <c r="S86" s="6">
        <f t="shared" si="57"/>
        <v>0</v>
      </c>
      <c r="T86" s="41"/>
      <c r="U86" s="6">
        <f t="shared" si="58"/>
        <v>0</v>
      </c>
      <c r="V86" s="41"/>
      <c r="W86" s="6">
        <f t="shared" si="59"/>
        <v>0</v>
      </c>
      <c r="X86" s="41">
        <f t="shared" si="46"/>
        <v>0</v>
      </c>
      <c r="Y86" s="5">
        <f t="shared" si="47"/>
        <v>0</v>
      </c>
      <c r="Z86" s="41"/>
      <c r="AA86" s="41"/>
      <c r="AB86" s="6">
        <f t="shared" si="50"/>
        <v>0</v>
      </c>
      <c r="AC86" s="41"/>
      <c r="AD86" s="15">
        <v>0</v>
      </c>
      <c r="AE86" s="41">
        <f t="shared" si="51"/>
        <v>0</v>
      </c>
      <c r="AF86" s="42">
        <f t="shared" si="52"/>
        <v>0</v>
      </c>
    </row>
    <row r="87" spans="1:32" ht="15" customHeight="1">
      <c r="B87" s="31" t="s">
        <v>33</v>
      </c>
      <c r="E87" s="5">
        <f>+C86*0.85</f>
        <v>4703985</v>
      </c>
      <c r="F87" s="39"/>
      <c r="M87" s="6">
        <f t="shared" si="54"/>
        <v>0</v>
      </c>
      <c r="O87" s="6">
        <f t="shared" si="55"/>
        <v>0</v>
      </c>
      <c r="P87" s="40">
        <v>1</v>
      </c>
      <c r="Q87" s="6">
        <f t="shared" si="56"/>
        <v>4703985</v>
      </c>
      <c r="S87" s="6">
        <f t="shared" si="57"/>
        <v>0</v>
      </c>
      <c r="T87" s="41"/>
      <c r="U87" s="6">
        <f t="shared" si="58"/>
        <v>0</v>
      </c>
      <c r="V87" s="41"/>
      <c r="W87" s="6">
        <f t="shared" si="59"/>
        <v>0</v>
      </c>
      <c r="X87" s="41">
        <f t="shared" si="46"/>
        <v>1</v>
      </c>
      <c r="Y87" s="5">
        <f t="shared" si="47"/>
        <v>4703985</v>
      </c>
      <c r="Z87" s="41">
        <f t="shared" si="48"/>
        <v>1</v>
      </c>
      <c r="AA87" s="41">
        <f t="shared" si="49"/>
        <v>0</v>
      </c>
      <c r="AB87" s="6">
        <f t="shared" si="50"/>
        <v>0</v>
      </c>
      <c r="AC87" s="41"/>
      <c r="AD87" s="15">
        <v>1</v>
      </c>
      <c r="AE87" s="41">
        <f t="shared" si="51"/>
        <v>0</v>
      </c>
      <c r="AF87" s="42">
        <f t="shared" si="52"/>
        <v>0</v>
      </c>
    </row>
    <row r="88" spans="1:32" ht="15" customHeight="1">
      <c r="B88" s="31" t="s">
        <v>34</v>
      </c>
      <c r="E88" s="5">
        <f>+C86*0.1</f>
        <v>553410</v>
      </c>
      <c r="F88" s="39"/>
      <c r="M88" s="6">
        <f t="shared" si="54"/>
        <v>0</v>
      </c>
      <c r="O88" s="6">
        <f t="shared" si="55"/>
        <v>0</v>
      </c>
      <c r="P88" s="40">
        <v>1</v>
      </c>
      <c r="Q88" s="6">
        <f t="shared" si="56"/>
        <v>553410</v>
      </c>
      <c r="S88" s="6">
        <f t="shared" si="57"/>
        <v>0</v>
      </c>
      <c r="T88" s="41"/>
      <c r="U88" s="6">
        <f t="shared" si="58"/>
        <v>0</v>
      </c>
      <c r="V88" s="41"/>
      <c r="W88" s="6">
        <f t="shared" si="59"/>
        <v>0</v>
      </c>
      <c r="X88" s="41">
        <f t="shared" si="46"/>
        <v>1</v>
      </c>
      <c r="Y88" s="5">
        <f t="shared" si="47"/>
        <v>553410</v>
      </c>
      <c r="Z88" s="41">
        <f t="shared" si="48"/>
        <v>1</v>
      </c>
      <c r="AA88" s="41">
        <f t="shared" si="49"/>
        <v>0</v>
      </c>
      <c r="AB88" s="6">
        <f t="shared" si="50"/>
        <v>0</v>
      </c>
      <c r="AC88" s="41"/>
      <c r="AD88" s="15">
        <v>1</v>
      </c>
      <c r="AE88" s="41">
        <f t="shared" si="51"/>
        <v>0</v>
      </c>
      <c r="AF88" s="42">
        <f t="shared" si="52"/>
        <v>0</v>
      </c>
    </row>
    <row r="89" spans="1:32">
      <c r="B89" s="31" t="s">
        <v>35</v>
      </c>
      <c r="E89" s="5">
        <f>+C86*0.05</f>
        <v>276705</v>
      </c>
      <c r="F89" s="39"/>
      <c r="M89" s="6">
        <f t="shared" si="54"/>
        <v>0</v>
      </c>
      <c r="O89" s="6">
        <f t="shared" si="55"/>
        <v>0</v>
      </c>
      <c r="Q89" s="6">
        <f t="shared" si="56"/>
        <v>0</v>
      </c>
      <c r="S89" s="6">
        <f t="shared" si="57"/>
        <v>0</v>
      </c>
      <c r="T89" s="41">
        <v>1</v>
      </c>
      <c r="U89" s="6">
        <f t="shared" si="58"/>
        <v>276705</v>
      </c>
      <c r="V89" s="41">
        <v>1</v>
      </c>
      <c r="W89" s="6">
        <f t="shared" ref="W89" si="64">V89*E89</f>
        <v>276705</v>
      </c>
      <c r="X89" s="41">
        <f t="shared" si="46"/>
        <v>1</v>
      </c>
      <c r="Y89" s="5">
        <f t="shared" si="47"/>
        <v>276705</v>
      </c>
      <c r="Z89" s="41">
        <f t="shared" si="48"/>
        <v>1</v>
      </c>
      <c r="AA89" s="41">
        <f t="shared" si="49"/>
        <v>0</v>
      </c>
      <c r="AB89" s="6">
        <f t="shared" si="50"/>
        <v>0</v>
      </c>
      <c r="AC89" s="41"/>
      <c r="AD89" s="15">
        <v>1</v>
      </c>
      <c r="AE89" s="41">
        <f t="shared" si="51"/>
        <v>0</v>
      </c>
      <c r="AF89" s="42">
        <f t="shared" si="52"/>
        <v>0</v>
      </c>
    </row>
    <row r="90" spans="1:32" s="65" customFormat="1">
      <c r="A90" s="61">
        <v>5</v>
      </c>
      <c r="B90" s="34" t="s">
        <v>53</v>
      </c>
      <c r="C90" s="62"/>
      <c r="D90" s="62"/>
      <c r="E90" s="10"/>
      <c r="F90" s="63"/>
      <c r="G90" s="11"/>
      <c r="H90" s="64"/>
      <c r="I90" s="11"/>
      <c r="J90" s="64"/>
      <c r="K90" s="11"/>
      <c r="L90" s="64"/>
      <c r="M90" s="11"/>
      <c r="N90" s="64"/>
      <c r="O90" s="11"/>
      <c r="P90" s="64"/>
      <c r="Q90" s="11"/>
      <c r="R90" s="64"/>
      <c r="S90" s="11"/>
      <c r="U90" s="11"/>
      <c r="W90" s="11"/>
      <c r="X90" s="41">
        <f t="shared" si="46"/>
        <v>0</v>
      </c>
      <c r="Y90" s="5">
        <f t="shared" si="47"/>
        <v>0</v>
      </c>
      <c r="Z90" s="41"/>
      <c r="AA90" s="41"/>
      <c r="AB90" s="6">
        <f t="shared" si="50"/>
        <v>0</v>
      </c>
      <c r="AC90" s="41"/>
      <c r="AD90" s="66">
        <v>0</v>
      </c>
      <c r="AE90" s="41">
        <f t="shared" si="51"/>
        <v>0</v>
      </c>
      <c r="AF90" s="42">
        <f t="shared" si="52"/>
        <v>0</v>
      </c>
    </row>
    <row r="91" spans="1:32" ht="15" customHeight="1">
      <c r="B91" s="31" t="s">
        <v>22</v>
      </c>
      <c r="C91" s="69">
        <f>SUM(E91:E98)</f>
        <v>6199000</v>
      </c>
      <c r="E91" s="5">
        <v>50000</v>
      </c>
      <c r="F91" s="39"/>
      <c r="G91" s="6">
        <f t="shared" ref="G91:G98" si="65">+F91*E91</f>
        <v>0</v>
      </c>
      <c r="H91" s="40">
        <v>1</v>
      </c>
      <c r="I91" s="6">
        <f t="shared" ref="I91:I98" si="66">+H91*E91</f>
        <v>50000</v>
      </c>
      <c r="K91" s="6">
        <f t="shared" ref="K91:K98" si="67">+J91*E91</f>
        <v>0</v>
      </c>
      <c r="M91" s="6">
        <f t="shared" ref="M91:M98" si="68">+L91*E91</f>
        <v>0</v>
      </c>
      <c r="O91" s="6">
        <f t="shared" ref="O91:O98" si="69">+N91*E91</f>
        <v>0</v>
      </c>
      <c r="Q91" s="6">
        <f t="shared" ref="Q91:Q98" si="70">+P91*E91</f>
        <v>0</v>
      </c>
      <c r="S91" s="6">
        <f t="shared" ref="S91:S98" si="71">+R91*E91</f>
        <v>0</v>
      </c>
      <c r="T91" s="41"/>
      <c r="U91" s="6">
        <f t="shared" ref="U91:U98" si="72">+T91*E91</f>
        <v>0</v>
      </c>
      <c r="V91" s="41"/>
      <c r="W91" s="6">
        <f t="shared" ref="W91:W97" si="73">+V91*G91</f>
        <v>0</v>
      </c>
      <c r="X91" s="41">
        <f t="shared" si="46"/>
        <v>1</v>
      </c>
      <c r="Y91" s="5">
        <f t="shared" si="47"/>
        <v>50000</v>
      </c>
      <c r="Z91" s="41">
        <f t="shared" si="48"/>
        <v>1</v>
      </c>
      <c r="AA91" s="41">
        <f t="shared" si="49"/>
        <v>0</v>
      </c>
      <c r="AB91" s="6">
        <f t="shared" si="50"/>
        <v>0</v>
      </c>
      <c r="AC91" s="41"/>
      <c r="AD91" s="15">
        <v>1</v>
      </c>
      <c r="AE91" s="41">
        <f t="shared" si="51"/>
        <v>0</v>
      </c>
      <c r="AF91" s="42">
        <f t="shared" si="52"/>
        <v>0</v>
      </c>
    </row>
    <row r="92" spans="1:32" ht="15" customHeight="1">
      <c r="B92" s="31" t="s">
        <v>23</v>
      </c>
      <c r="E92" s="5">
        <f>614900*0.4</f>
        <v>245960</v>
      </c>
      <c r="F92" s="39"/>
      <c r="G92" s="6">
        <f t="shared" si="65"/>
        <v>0</v>
      </c>
      <c r="H92" s="40">
        <v>1</v>
      </c>
      <c r="I92" s="6">
        <f t="shared" si="66"/>
        <v>245960</v>
      </c>
      <c r="K92" s="6">
        <f t="shared" si="67"/>
        <v>0</v>
      </c>
      <c r="M92" s="6">
        <f t="shared" si="68"/>
        <v>0</v>
      </c>
      <c r="O92" s="6">
        <f t="shared" si="69"/>
        <v>0</v>
      </c>
      <c r="Q92" s="6">
        <f t="shared" si="70"/>
        <v>0</v>
      </c>
      <c r="S92" s="6">
        <f t="shared" si="71"/>
        <v>0</v>
      </c>
      <c r="T92" s="41"/>
      <c r="U92" s="6">
        <f t="shared" si="72"/>
        <v>0</v>
      </c>
      <c r="V92" s="41"/>
      <c r="W92" s="6">
        <f t="shared" si="73"/>
        <v>0</v>
      </c>
      <c r="X92" s="41">
        <f t="shared" si="46"/>
        <v>1</v>
      </c>
      <c r="Y92" s="5">
        <f t="shared" si="47"/>
        <v>245960</v>
      </c>
      <c r="Z92" s="41">
        <f t="shared" si="48"/>
        <v>1</v>
      </c>
      <c r="AA92" s="41">
        <f t="shared" si="49"/>
        <v>0</v>
      </c>
      <c r="AB92" s="6">
        <f t="shared" si="50"/>
        <v>0</v>
      </c>
      <c r="AC92" s="41"/>
      <c r="AD92" s="15">
        <v>1</v>
      </c>
      <c r="AE92" s="41">
        <f t="shared" si="51"/>
        <v>0</v>
      </c>
      <c r="AF92" s="42">
        <f t="shared" si="52"/>
        <v>0</v>
      </c>
    </row>
    <row r="93" spans="1:32" ht="15" customHeight="1">
      <c r="B93" s="31" t="s">
        <v>24</v>
      </c>
      <c r="E93" s="5">
        <f>614900*0.6</f>
        <v>368940</v>
      </c>
      <c r="F93" s="39"/>
      <c r="G93" s="6">
        <f t="shared" si="65"/>
        <v>0</v>
      </c>
      <c r="H93" s="40">
        <v>1</v>
      </c>
      <c r="I93" s="6">
        <f t="shared" si="66"/>
        <v>368940</v>
      </c>
      <c r="K93" s="6">
        <f t="shared" si="67"/>
        <v>0</v>
      </c>
      <c r="M93" s="6">
        <f t="shared" si="68"/>
        <v>0</v>
      </c>
      <c r="O93" s="6">
        <f t="shared" si="69"/>
        <v>0</v>
      </c>
      <c r="Q93" s="6">
        <f t="shared" si="70"/>
        <v>0</v>
      </c>
      <c r="S93" s="6">
        <f t="shared" si="71"/>
        <v>0</v>
      </c>
      <c r="T93" s="41"/>
      <c r="U93" s="6">
        <f t="shared" si="72"/>
        <v>0</v>
      </c>
      <c r="V93" s="41"/>
      <c r="W93" s="6">
        <f t="shared" si="73"/>
        <v>0</v>
      </c>
      <c r="X93" s="41">
        <f t="shared" si="46"/>
        <v>1</v>
      </c>
      <c r="Y93" s="5">
        <f t="shared" si="47"/>
        <v>368940</v>
      </c>
      <c r="Z93" s="41">
        <f t="shared" si="48"/>
        <v>1</v>
      </c>
      <c r="AA93" s="41">
        <f t="shared" si="49"/>
        <v>0</v>
      </c>
      <c r="AB93" s="6">
        <f t="shared" si="50"/>
        <v>0</v>
      </c>
      <c r="AC93" s="41"/>
      <c r="AD93" s="15">
        <v>1</v>
      </c>
      <c r="AE93" s="41">
        <f t="shared" si="51"/>
        <v>0</v>
      </c>
      <c r="AF93" s="42">
        <f t="shared" si="52"/>
        <v>0</v>
      </c>
    </row>
    <row r="94" spans="1:32" ht="15" customHeight="1">
      <c r="B94" s="31" t="s">
        <v>42</v>
      </c>
      <c r="E94" s="5">
        <v>1229800</v>
      </c>
      <c r="F94" s="39"/>
      <c r="G94" s="6">
        <f t="shared" si="65"/>
        <v>0</v>
      </c>
      <c r="H94" s="40">
        <v>1</v>
      </c>
      <c r="I94" s="6">
        <f t="shared" si="66"/>
        <v>1229800</v>
      </c>
      <c r="K94" s="6">
        <f t="shared" si="67"/>
        <v>0</v>
      </c>
      <c r="M94" s="6">
        <f t="shared" si="68"/>
        <v>0</v>
      </c>
      <c r="O94" s="6">
        <f t="shared" si="69"/>
        <v>0</v>
      </c>
      <c r="Q94" s="6">
        <f t="shared" si="70"/>
        <v>0</v>
      </c>
      <c r="S94" s="6">
        <f t="shared" si="71"/>
        <v>0</v>
      </c>
      <c r="T94" s="41"/>
      <c r="U94" s="6">
        <f t="shared" si="72"/>
        <v>0</v>
      </c>
      <c r="V94" s="41"/>
      <c r="W94" s="6">
        <f t="shared" si="73"/>
        <v>0</v>
      </c>
      <c r="X94" s="41">
        <f t="shared" si="46"/>
        <v>1</v>
      </c>
      <c r="Y94" s="5">
        <f t="shared" si="47"/>
        <v>1229800</v>
      </c>
      <c r="Z94" s="41">
        <f t="shared" si="48"/>
        <v>1</v>
      </c>
      <c r="AA94" s="41">
        <f t="shared" si="49"/>
        <v>0</v>
      </c>
      <c r="AB94" s="6">
        <f t="shared" si="50"/>
        <v>0</v>
      </c>
      <c r="AC94" s="41"/>
      <c r="AD94" s="15">
        <v>1</v>
      </c>
      <c r="AE94" s="41">
        <f t="shared" si="51"/>
        <v>0</v>
      </c>
      <c r="AF94" s="42">
        <f t="shared" si="52"/>
        <v>0</v>
      </c>
    </row>
    <row r="95" spans="1:32" ht="15" customHeight="1">
      <c r="B95" s="31" t="s">
        <v>43</v>
      </c>
      <c r="E95" s="5">
        <v>922350</v>
      </c>
      <c r="F95" s="39"/>
      <c r="G95" s="6">
        <f t="shared" si="65"/>
        <v>0</v>
      </c>
      <c r="I95" s="6">
        <f t="shared" si="66"/>
        <v>0</v>
      </c>
      <c r="J95" s="40">
        <v>1</v>
      </c>
      <c r="K95" s="6">
        <f t="shared" si="67"/>
        <v>922350</v>
      </c>
      <c r="M95" s="6">
        <f t="shared" si="68"/>
        <v>0</v>
      </c>
      <c r="O95" s="6">
        <f t="shared" si="69"/>
        <v>0</v>
      </c>
      <c r="Q95" s="6">
        <f t="shared" si="70"/>
        <v>0</v>
      </c>
      <c r="S95" s="6">
        <f t="shared" si="71"/>
        <v>0</v>
      </c>
      <c r="T95" s="41"/>
      <c r="U95" s="6">
        <f t="shared" si="72"/>
        <v>0</v>
      </c>
      <c r="V95" s="41"/>
      <c r="W95" s="6">
        <f t="shared" si="73"/>
        <v>0</v>
      </c>
      <c r="X95" s="41">
        <f t="shared" si="46"/>
        <v>1</v>
      </c>
      <c r="Y95" s="5">
        <f t="shared" si="47"/>
        <v>922350</v>
      </c>
      <c r="Z95" s="41">
        <f t="shared" si="48"/>
        <v>1</v>
      </c>
      <c r="AA95" s="41">
        <f t="shared" si="49"/>
        <v>0</v>
      </c>
      <c r="AB95" s="6">
        <f t="shared" si="50"/>
        <v>0</v>
      </c>
      <c r="AC95" s="41"/>
      <c r="AD95" s="15">
        <v>1</v>
      </c>
      <c r="AE95" s="41">
        <f t="shared" si="51"/>
        <v>0</v>
      </c>
      <c r="AF95" s="42">
        <f t="shared" si="52"/>
        <v>0</v>
      </c>
    </row>
    <row r="96" spans="1:32" ht="15" customHeight="1">
      <c r="B96" s="31" t="s">
        <v>54</v>
      </c>
      <c r="E96" s="5">
        <v>922350</v>
      </c>
      <c r="F96" s="39"/>
      <c r="G96" s="6">
        <f t="shared" si="65"/>
        <v>0</v>
      </c>
      <c r="I96" s="6">
        <f t="shared" si="66"/>
        <v>0</v>
      </c>
      <c r="K96" s="6">
        <f t="shared" si="67"/>
        <v>0</v>
      </c>
      <c r="L96" s="40">
        <v>1</v>
      </c>
      <c r="M96" s="6">
        <f t="shared" si="68"/>
        <v>922350</v>
      </c>
      <c r="O96" s="6">
        <f t="shared" si="69"/>
        <v>0</v>
      </c>
      <c r="Q96" s="6">
        <f t="shared" si="70"/>
        <v>0</v>
      </c>
      <c r="S96" s="6">
        <f t="shared" si="71"/>
        <v>0</v>
      </c>
      <c r="T96" s="41"/>
      <c r="U96" s="6">
        <f t="shared" si="72"/>
        <v>0</v>
      </c>
      <c r="V96" s="41"/>
      <c r="W96" s="6">
        <f t="shared" si="73"/>
        <v>0</v>
      </c>
      <c r="X96" s="41">
        <f t="shared" si="46"/>
        <v>1</v>
      </c>
      <c r="Y96" s="5">
        <f t="shared" si="47"/>
        <v>922350</v>
      </c>
      <c r="Z96" s="41">
        <f t="shared" si="48"/>
        <v>1</v>
      </c>
      <c r="AA96" s="41">
        <f t="shared" si="49"/>
        <v>0</v>
      </c>
      <c r="AB96" s="6">
        <f t="shared" si="50"/>
        <v>0</v>
      </c>
      <c r="AC96" s="41"/>
      <c r="AD96" s="15">
        <v>1</v>
      </c>
      <c r="AE96" s="41">
        <f t="shared" si="51"/>
        <v>0</v>
      </c>
      <c r="AF96" s="42">
        <f t="shared" si="52"/>
        <v>0</v>
      </c>
    </row>
    <row r="97" spans="1:32" ht="15" customHeight="1">
      <c r="B97" s="31" t="s">
        <v>55</v>
      </c>
      <c r="E97" s="5">
        <v>1229800</v>
      </c>
      <c r="F97" s="39"/>
      <c r="G97" s="6">
        <f t="shared" si="65"/>
        <v>0</v>
      </c>
      <c r="I97" s="6">
        <f t="shared" si="66"/>
        <v>0</v>
      </c>
      <c r="K97" s="6">
        <f t="shared" si="67"/>
        <v>0</v>
      </c>
      <c r="M97" s="6">
        <f t="shared" si="68"/>
        <v>0</v>
      </c>
      <c r="N97" s="40">
        <v>0.5</v>
      </c>
      <c r="O97" s="6">
        <f t="shared" si="69"/>
        <v>614900</v>
      </c>
      <c r="P97" s="40">
        <v>0.5</v>
      </c>
      <c r="Q97" s="6">
        <f t="shared" si="70"/>
        <v>614900</v>
      </c>
      <c r="S97" s="6">
        <f t="shared" si="71"/>
        <v>0</v>
      </c>
      <c r="T97" s="41"/>
      <c r="U97" s="6">
        <f t="shared" si="72"/>
        <v>0</v>
      </c>
      <c r="V97" s="41"/>
      <c r="W97" s="6">
        <f t="shared" si="73"/>
        <v>0</v>
      </c>
      <c r="X97" s="41">
        <f t="shared" si="46"/>
        <v>1</v>
      </c>
      <c r="Y97" s="5">
        <f t="shared" si="47"/>
        <v>1229800</v>
      </c>
      <c r="Z97" s="41">
        <f t="shared" si="48"/>
        <v>1</v>
      </c>
      <c r="AA97" s="41">
        <f t="shared" si="49"/>
        <v>0</v>
      </c>
      <c r="AB97" s="6">
        <f t="shared" si="50"/>
        <v>0</v>
      </c>
      <c r="AC97" s="41"/>
      <c r="AD97" s="15">
        <v>1</v>
      </c>
      <c r="AE97" s="41">
        <f t="shared" si="51"/>
        <v>0</v>
      </c>
      <c r="AF97" s="42">
        <f t="shared" si="52"/>
        <v>0</v>
      </c>
    </row>
    <row r="98" spans="1:32" ht="30">
      <c r="B98" s="32" t="s">
        <v>56</v>
      </c>
      <c r="E98" s="5">
        <f>614900*2</f>
        <v>1229800</v>
      </c>
      <c r="F98" s="39"/>
      <c r="G98" s="6">
        <f t="shared" si="65"/>
        <v>0</v>
      </c>
      <c r="I98" s="6">
        <f t="shared" si="66"/>
        <v>0</v>
      </c>
      <c r="K98" s="6">
        <f t="shared" si="67"/>
        <v>0</v>
      </c>
      <c r="M98" s="6">
        <f t="shared" si="68"/>
        <v>0</v>
      </c>
      <c r="O98" s="6">
        <f t="shared" si="69"/>
        <v>0</v>
      </c>
      <c r="P98" s="40">
        <v>0.5</v>
      </c>
      <c r="Q98" s="6">
        <f t="shared" si="70"/>
        <v>614900</v>
      </c>
      <c r="R98" s="40">
        <v>0.05</v>
      </c>
      <c r="S98" s="6">
        <f t="shared" si="71"/>
        <v>61490</v>
      </c>
      <c r="T98" s="41">
        <v>0.45</v>
      </c>
      <c r="U98" s="6">
        <f t="shared" si="72"/>
        <v>553410</v>
      </c>
      <c r="V98" s="41">
        <v>0.45</v>
      </c>
      <c r="W98" s="6">
        <f t="shared" ref="W98" si="74">V98*E98</f>
        <v>553410</v>
      </c>
      <c r="X98" s="41">
        <f t="shared" si="46"/>
        <v>1</v>
      </c>
      <c r="Y98" s="5">
        <f t="shared" si="47"/>
        <v>1229800</v>
      </c>
      <c r="Z98" s="41">
        <f t="shared" si="48"/>
        <v>1</v>
      </c>
      <c r="AA98" s="41">
        <f t="shared" si="49"/>
        <v>0</v>
      </c>
      <c r="AB98" s="6">
        <f t="shared" si="50"/>
        <v>0</v>
      </c>
      <c r="AC98" s="41"/>
      <c r="AD98" s="15">
        <v>1</v>
      </c>
      <c r="AE98" s="41">
        <f t="shared" si="51"/>
        <v>0</v>
      </c>
      <c r="AF98" s="42">
        <f t="shared" si="52"/>
        <v>0</v>
      </c>
    </row>
    <row r="99" spans="1:32" s="65" customFormat="1">
      <c r="A99" s="61">
        <v>6</v>
      </c>
      <c r="B99" s="34" t="s">
        <v>57</v>
      </c>
      <c r="C99" s="62">
        <f>SUM(E100:E108)</f>
        <v>8658600</v>
      </c>
      <c r="D99" s="62"/>
      <c r="E99" s="10"/>
      <c r="F99" s="63"/>
      <c r="G99" s="11"/>
      <c r="H99" s="64"/>
      <c r="I99" s="11"/>
      <c r="J99" s="64"/>
      <c r="K99" s="11"/>
      <c r="L99" s="64"/>
      <c r="M99" s="11"/>
      <c r="N99" s="64"/>
      <c r="O99" s="12"/>
      <c r="P99" s="64"/>
      <c r="Q99" s="11"/>
      <c r="R99" s="64"/>
      <c r="S99" s="11"/>
      <c r="U99" s="11"/>
      <c r="W99" s="11"/>
      <c r="X99" s="41">
        <f t="shared" si="46"/>
        <v>0</v>
      </c>
      <c r="Y99" s="5">
        <f t="shared" si="47"/>
        <v>0</v>
      </c>
      <c r="Z99" s="41"/>
      <c r="AA99" s="41"/>
      <c r="AB99" s="6">
        <f t="shared" si="50"/>
        <v>0</v>
      </c>
      <c r="AC99" s="41"/>
      <c r="AD99" s="66">
        <v>0</v>
      </c>
      <c r="AE99" s="41">
        <f t="shared" si="51"/>
        <v>0</v>
      </c>
      <c r="AF99" s="42">
        <f t="shared" si="52"/>
        <v>0</v>
      </c>
    </row>
    <row r="100" spans="1:32" ht="15" customHeight="1">
      <c r="B100" s="31" t="s">
        <v>22</v>
      </c>
      <c r="E100" s="5">
        <v>50000</v>
      </c>
      <c r="F100" s="39"/>
      <c r="G100" s="6">
        <f t="shared" ref="G100:G108" si="75">+F100*E100</f>
        <v>0</v>
      </c>
      <c r="I100" s="6">
        <f t="shared" ref="I100:I108" si="76">+H100*E100</f>
        <v>0</v>
      </c>
      <c r="J100" s="40">
        <v>1</v>
      </c>
      <c r="K100" s="6">
        <f t="shared" ref="K100:K108" si="77">+J100*E100</f>
        <v>50000</v>
      </c>
      <c r="M100" s="6">
        <f t="shared" ref="M100:M108" si="78">+L100*E100</f>
        <v>0</v>
      </c>
      <c r="O100" s="6">
        <f t="shared" ref="O100:O106" si="79">+N100*E100</f>
        <v>0</v>
      </c>
      <c r="Q100" s="6">
        <f t="shared" ref="Q100:Q106" si="80">+P100*E100</f>
        <v>0</v>
      </c>
      <c r="S100" s="6">
        <f t="shared" ref="S100:S108" si="81">+R100*E100</f>
        <v>0</v>
      </c>
      <c r="T100" s="41"/>
      <c r="U100" s="6">
        <f t="shared" ref="U100:U108" si="82">+T100*E100</f>
        <v>0</v>
      </c>
      <c r="V100" s="41"/>
      <c r="W100" s="6">
        <f t="shared" ref="W100:W107" si="83">+V100*G100</f>
        <v>0</v>
      </c>
      <c r="X100" s="41">
        <f t="shared" si="46"/>
        <v>1</v>
      </c>
      <c r="Y100" s="5">
        <f t="shared" si="47"/>
        <v>50000</v>
      </c>
      <c r="Z100" s="41">
        <f t="shared" si="48"/>
        <v>1</v>
      </c>
      <c r="AA100" s="41">
        <f t="shared" si="49"/>
        <v>0</v>
      </c>
      <c r="AB100" s="6">
        <f t="shared" si="50"/>
        <v>0</v>
      </c>
      <c r="AC100" s="41"/>
      <c r="AD100" s="15">
        <v>1</v>
      </c>
      <c r="AE100" s="41">
        <f t="shared" si="51"/>
        <v>0</v>
      </c>
      <c r="AF100" s="42">
        <f t="shared" si="52"/>
        <v>0</v>
      </c>
    </row>
    <row r="101" spans="1:32" ht="15" customHeight="1">
      <c r="B101" s="31" t="s">
        <v>23</v>
      </c>
      <c r="E101" s="5">
        <f>614900*0.4</f>
        <v>245960</v>
      </c>
      <c r="F101" s="39"/>
      <c r="G101" s="6">
        <f t="shared" si="75"/>
        <v>0</v>
      </c>
      <c r="I101" s="6">
        <f t="shared" si="76"/>
        <v>0</v>
      </c>
      <c r="J101" s="40">
        <v>1</v>
      </c>
      <c r="K101" s="6">
        <f t="shared" si="77"/>
        <v>245960</v>
      </c>
      <c r="M101" s="6">
        <f t="shared" si="78"/>
        <v>0</v>
      </c>
      <c r="O101" s="6">
        <f t="shared" si="79"/>
        <v>0</v>
      </c>
      <c r="Q101" s="6">
        <f t="shared" si="80"/>
        <v>0</v>
      </c>
      <c r="S101" s="6">
        <f t="shared" si="81"/>
        <v>0</v>
      </c>
      <c r="T101" s="41"/>
      <c r="U101" s="6">
        <f t="shared" si="82"/>
        <v>0</v>
      </c>
      <c r="V101" s="41"/>
      <c r="W101" s="6">
        <f t="shared" si="83"/>
        <v>0</v>
      </c>
      <c r="X101" s="41">
        <f t="shared" si="46"/>
        <v>1</v>
      </c>
      <c r="Y101" s="5">
        <f t="shared" si="47"/>
        <v>245960</v>
      </c>
      <c r="Z101" s="41">
        <f t="shared" si="48"/>
        <v>1</v>
      </c>
      <c r="AA101" s="41">
        <f t="shared" si="49"/>
        <v>0</v>
      </c>
      <c r="AB101" s="6">
        <f t="shared" si="50"/>
        <v>0</v>
      </c>
      <c r="AC101" s="41"/>
      <c r="AD101" s="15">
        <v>1</v>
      </c>
      <c r="AE101" s="41">
        <f t="shared" si="51"/>
        <v>0</v>
      </c>
      <c r="AF101" s="42">
        <f t="shared" si="52"/>
        <v>0</v>
      </c>
    </row>
    <row r="102" spans="1:32" ht="15" customHeight="1">
      <c r="B102" s="31" t="s">
        <v>58</v>
      </c>
      <c r="E102" s="5">
        <f>614900*0.6</f>
        <v>368940</v>
      </c>
      <c r="F102" s="39"/>
      <c r="G102" s="6">
        <f t="shared" si="75"/>
        <v>0</v>
      </c>
      <c r="I102" s="6">
        <f t="shared" si="76"/>
        <v>0</v>
      </c>
      <c r="J102" s="40">
        <v>1</v>
      </c>
      <c r="K102" s="6">
        <f t="shared" si="77"/>
        <v>368940</v>
      </c>
      <c r="M102" s="6">
        <f t="shared" si="78"/>
        <v>0</v>
      </c>
      <c r="O102" s="6">
        <f t="shared" si="79"/>
        <v>0</v>
      </c>
      <c r="Q102" s="6">
        <f t="shared" si="80"/>
        <v>0</v>
      </c>
      <c r="S102" s="6">
        <f t="shared" si="81"/>
        <v>0</v>
      </c>
      <c r="T102" s="41"/>
      <c r="U102" s="6">
        <f t="shared" si="82"/>
        <v>0</v>
      </c>
      <c r="V102" s="41"/>
      <c r="W102" s="6">
        <f t="shared" si="83"/>
        <v>0</v>
      </c>
      <c r="X102" s="41">
        <f t="shared" si="46"/>
        <v>1</v>
      </c>
      <c r="Y102" s="5">
        <f t="shared" si="47"/>
        <v>368940</v>
      </c>
      <c r="Z102" s="41">
        <f t="shared" si="48"/>
        <v>1</v>
      </c>
      <c r="AA102" s="41">
        <f t="shared" si="49"/>
        <v>0</v>
      </c>
      <c r="AB102" s="6">
        <f t="shared" si="50"/>
        <v>0</v>
      </c>
      <c r="AC102" s="41"/>
      <c r="AD102" s="15">
        <v>1</v>
      </c>
      <c r="AE102" s="41">
        <f t="shared" si="51"/>
        <v>0</v>
      </c>
      <c r="AF102" s="42">
        <f t="shared" si="52"/>
        <v>0</v>
      </c>
    </row>
    <row r="103" spans="1:32" ht="15" customHeight="1">
      <c r="B103" s="31" t="s">
        <v>59</v>
      </c>
      <c r="E103" s="5">
        <v>1229800</v>
      </c>
      <c r="F103" s="39"/>
      <c r="G103" s="6">
        <f t="shared" si="75"/>
        <v>0</v>
      </c>
      <c r="I103" s="6">
        <f t="shared" si="76"/>
        <v>0</v>
      </c>
      <c r="J103" s="40">
        <v>1</v>
      </c>
      <c r="K103" s="6">
        <f t="shared" si="77"/>
        <v>1229800</v>
      </c>
      <c r="M103" s="6">
        <f t="shared" si="78"/>
        <v>0</v>
      </c>
      <c r="O103" s="6">
        <f t="shared" si="79"/>
        <v>0</v>
      </c>
      <c r="Q103" s="6">
        <f t="shared" si="80"/>
        <v>0</v>
      </c>
      <c r="S103" s="6">
        <f t="shared" si="81"/>
        <v>0</v>
      </c>
      <c r="T103" s="41"/>
      <c r="U103" s="6">
        <f t="shared" si="82"/>
        <v>0</v>
      </c>
      <c r="V103" s="41"/>
      <c r="W103" s="6">
        <f t="shared" si="83"/>
        <v>0</v>
      </c>
      <c r="X103" s="41">
        <f t="shared" si="46"/>
        <v>1</v>
      </c>
      <c r="Y103" s="5">
        <f t="shared" si="47"/>
        <v>1229800</v>
      </c>
      <c r="Z103" s="41">
        <f t="shared" si="48"/>
        <v>1</v>
      </c>
      <c r="AA103" s="41">
        <f t="shared" si="49"/>
        <v>0</v>
      </c>
      <c r="AB103" s="6">
        <f t="shared" si="50"/>
        <v>0</v>
      </c>
      <c r="AC103" s="41"/>
      <c r="AD103" s="15">
        <v>1</v>
      </c>
      <c r="AE103" s="41">
        <f t="shared" si="51"/>
        <v>0</v>
      </c>
      <c r="AF103" s="42">
        <f t="shared" si="52"/>
        <v>0</v>
      </c>
    </row>
    <row r="104" spans="1:32" ht="15" customHeight="1">
      <c r="B104" s="31" t="s">
        <v>43</v>
      </c>
      <c r="E104" s="5">
        <v>1844700</v>
      </c>
      <c r="F104" s="39"/>
      <c r="G104" s="6">
        <f t="shared" si="75"/>
        <v>0</v>
      </c>
      <c r="I104" s="6">
        <f t="shared" si="76"/>
        <v>0</v>
      </c>
      <c r="J104" s="40">
        <v>1</v>
      </c>
      <c r="K104" s="6">
        <f t="shared" si="77"/>
        <v>1844700</v>
      </c>
      <c r="M104" s="6">
        <f t="shared" si="78"/>
        <v>0</v>
      </c>
      <c r="O104" s="6">
        <f t="shared" si="79"/>
        <v>0</v>
      </c>
      <c r="Q104" s="6">
        <f t="shared" si="80"/>
        <v>0</v>
      </c>
      <c r="S104" s="6">
        <f t="shared" si="81"/>
        <v>0</v>
      </c>
      <c r="T104" s="41"/>
      <c r="U104" s="6">
        <f t="shared" si="82"/>
        <v>0</v>
      </c>
      <c r="V104" s="41"/>
      <c r="W104" s="6">
        <f t="shared" si="83"/>
        <v>0</v>
      </c>
      <c r="X104" s="41">
        <f t="shared" si="46"/>
        <v>1</v>
      </c>
      <c r="Y104" s="5">
        <f t="shared" si="47"/>
        <v>1844700</v>
      </c>
      <c r="Z104" s="41">
        <f t="shared" si="48"/>
        <v>1</v>
      </c>
      <c r="AA104" s="41">
        <f t="shared" si="49"/>
        <v>0</v>
      </c>
      <c r="AB104" s="6">
        <f t="shared" si="50"/>
        <v>0</v>
      </c>
      <c r="AC104" s="41"/>
      <c r="AD104" s="15">
        <v>1</v>
      </c>
      <c r="AE104" s="41">
        <f t="shared" si="51"/>
        <v>0</v>
      </c>
      <c r="AF104" s="42">
        <f t="shared" si="52"/>
        <v>0</v>
      </c>
    </row>
    <row r="105" spans="1:32" ht="15" customHeight="1">
      <c r="B105" s="31" t="s">
        <v>54</v>
      </c>
      <c r="E105" s="5">
        <v>1229800</v>
      </c>
      <c r="F105" s="39"/>
      <c r="G105" s="6">
        <f t="shared" si="75"/>
        <v>0</v>
      </c>
      <c r="I105" s="6">
        <f t="shared" si="76"/>
        <v>0</v>
      </c>
      <c r="K105" s="6">
        <f t="shared" si="77"/>
        <v>0</v>
      </c>
      <c r="M105" s="6">
        <f t="shared" si="78"/>
        <v>0</v>
      </c>
      <c r="N105" s="40">
        <v>1</v>
      </c>
      <c r="O105" s="6">
        <f t="shared" si="79"/>
        <v>1229800</v>
      </c>
      <c r="Q105" s="6">
        <f t="shared" si="80"/>
        <v>0</v>
      </c>
      <c r="S105" s="6">
        <f t="shared" si="81"/>
        <v>0</v>
      </c>
      <c r="T105" s="41"/>
      <c r="U105" s="6">
        <f t="shared" si="82"/>
        <v>0</v>
      </c>
      <c r="V105" s="41"/>
      <c r="W105" s="6">
        <f t="shared" si="83"/>
        <v>0</v>
      </c>
      <c r="X105" s="41">
        <f t="shared" si="46"/>
        <v>1</v>
      </c>
      <c r="Y105" s="5">
        <f t="shared" si="47"/>
        <v>1229800</v>
      </c>
      <c r="Z105" s="41">
        <f t="shared" si="48"/>
        <v>1</v>
      </c>
      <c r="AA105" s="41">
        <f t="shared" si="49"/>
        <v>0</v>
      </c>
      <c r="AB105" s="6">
        <f t="shared" si="50"/>
        <v>0</v>
      </c>
      <c r="AC105" s="41"/>
      <c r="AD105" s="15">
        <v>1</v>
      </c>
      <c r="AE105" s="41">
        <f t="shared" si="51"/>
        <v>0</v>
      </c>
      <c r="AF105" s="42">
        <f t="shared" si="52"/>
        <v>0</v>
      </c>
    </row>
    <row r="106" spans="1:32" ht="15" customHeight="1">
      <c r="B106" s="31" t="s">
        <v>55</v>
      </c>
      <c r="E106" s="5">
        <v>1229800</v>
      </c>
      <c r="F106" s="39"/>
      <c r="G106" s="6">
        <f t="shared" si="75"/>
        <v>0</v>
      </c>
      <c r="I106" s="6">
        <f t="shared" si="76"/>
        <v>0</v>
      </c>
      <c r="K106" s="6">
        <f t="shared" si="77"/>
        <v>0</v>
      </c>
      <c r="M106" s="6">
        <f t="shared" si="78"/>
        <v>0</v>
      </c>
      <c r="N106" s="40">
        <v>1</v>
      </c>
      <c r="O106" s="6">
        <f t="shared" si="79"/>
        <v>1229800</v>
      </c>
      <c r="Q106" s="6">
        <f t="shared" si="80"/>
        <v>0</v>
      </c>
      <c r="S106" s="6">
        <f t="shared" si="81"/>
        <v>0</v>
      </c>
      <c r="T106" s="41"/>
      <c r="U106" s="6">
        <f t="shared" si="82"/>
        <v>0</v>
      </c>
      <c r="V106" s="41"/>
      <c r="W106" s="6">
        <f t="shared" si="83"/>
        <v>0</v>
      </c>
      <c r="X106" s="41">
        <f t="shared" si="46"/>
        <v>1</v>
      </c>
      <c r="Y106" s="5">
        <f t="shared" si="47"/>
        <v>1229800</v>
      </c>
      <c r="Z106" s="41">
        <f t="shared" si="48"/>
        <v>1</v>
      </c>
      <c r="AA106" s="41">
        <f t="shared" si="49"/>
        <v>0</v>
      </c>
      <c r="AB106" s="6">
        <f t="shared" si="50"/>
        <v>0</v>
      </c>
      <c r="AC106" s="41"/>
      <c r="AD106" s="15">
        <v>1</v>
      </c>
      <c r="AE106" s="41">
        <f t="shared" si="51"/>
        <v>0</v>
      </c>
      <c r="AF106" s="42">
        <f t="shared" si="52"/>
        <v>0</v>
      </c>
    </row>
    <row r="107" spans="1:32" ht="15" customHeight="1">
      <c r="B107" s="31" t="s">
        <v>29</v>
      </c>
      <c r="E107" s="5">
        <v>1229800</v>
      </c>
      <c r="F107" s="39"/>
      <c r="G107" s="6">
        <f t="shared" si="75"/>
        <v>0</v>
      </c>
      <c r="I107" s="6">
        <f t="shared" si="76"/>
        <v>0</v>
      </c>
      <c r="K107" s="6">
        <f t="shared" si="77"/>
        <v>0</v>
      </c>
      <c r="M107" s="6">
        <f t="shared" si="78"/>
        <v>0</v>
      </c>
      <c r="N107" s="40">
        <v>0.1595</v>
      </c>
      <c r="O107" s="6">
        <f>+N107*E107+11.78</f>
        <v>196164.88</v>
      </c>
      <c r="P107" s="40">
        <f>100%-15.95%</f>
        <v>0.84050000000000002</v>
      </c>
      <c r="Q107" s="6">
        <f>+P107*E107-11.78</f>
        <v>1033635.12</v>
      </c>
      <c r="S107" s="6">
        <f t="shared" si="81"/>
        <v>0</v>
      </c>
      <c r="T107" s="41"/>
      <c r="U107" s="6">
        <f t="shared" si="82"/>
        <v>0</v>
      </c>
      <c r="V107" s="41"/>
      <c r="W107" s="6">
        <f t="shared" si="83"/>
        <v>0</v>
      </c>
      <c r="X107" s="41">
        <f t="shared" si="46"/>
        <v>1</v>
      </c>
      <c r="Y107" s="5">
        <f t="shared" si="47"/>
        <v>1229800</v>
      </c>
      <c r="Z107" s="41">
        <f t="shared" si="48"/>
        <v>1</v>
      </c>
      <c r="AA107" s="41">
        <f t="shared" si="49"/>
        <v>0</v>
      </c>
      <c r="AB107" s="6">
        <f t="shared" si="50"/>
        <v>0</v>
      </c>
      <c r="AC107" s="41"/>
      <c r="AD107" s="15">
        <v>1</v>
      </c>
      <c r="AE107" s="41">
        <f t="shared" si="51"/>
        <v>0</v>
      </c>
      <c r="AF107" s="42">
        <f t="shared" si="52"/>
        <v>0</v>
      </c>
    </row>
    <row r="108" spans="1:32">
      <c r="B108" s="31" t="s">
        <v>30</v>
      </c>
      <c r="E108" s="5">
        <v>1229800</v>
      </c>
      <c r="F108" s="39"/>
      <c r="G108" s="6">
        <f t="shared" si="75"/>
        <v>0</v>
      </c>
      <c r="I108" s="6">
        <f t="shared" si="76"/>
        <v>0</v>
      </c>
      <c r="K108" s="6">
        <f t="shared" si="77"/>
        <v>0</v>
      </c>
      <c r="M108" s="6">
        <f t="shared" si="78"/>
        <v>0</v>
      </c>
      <c r="O108" s="6">
        <f>+N108*E108</f>
        <v>0</v>
      </c>
      <c r="P108" s="40">
        <v>0.2</v>
      </c>
      <c r="Q108" s="6">
        <f>+P108*E108</f>
        <v>245960</v>
      </c>
      <c r="R108" s="40">
        <v>0.35</v>
      </c>
      <c r="S108" s="6">
        <f t="shared" si="81"/>
        <v>430430</v>
      </c>
      <c r="T108" s="41">
        <v>0.45</v>
      </c>
      <c r="U108" s="6">
        <f t="shared" si="82"/>
        <v>553410</v>
      </c>
      <c r="V108" s="41">
        <v>0.45</v>
      </c>
      <c r="W108" s="6">
        <f t="shared" ref="W108" si="84">V108*E108</f>
        <v>553410</v>
      </c>
      <c r="X108" s="41">
        <f t="shared" si="46"/>
        <v>1</v>
      </c>
      <c r="Y108" s="5">
        <f t="shared" si="47"/>
        <v>1229800</v>
      </c>
      <c r="Z108" s="41">
        <f t="shared" si="48"/>
        <v>1</v>
      </c>
      <c r="AA108" s="41">
        <f t="shared" si="49"/>
        <v>0</v>
      </c>
      <c r="AB108" s="6">
        <f t="shared" si="50"/>
        <v>0</v>
      </c>
      <c r="AC108" s="41"/>
      <c r="AD108" s="15">
        <v>1</v>
      </c>
      <c r="AE108" s="41">
        <f t="shared" si="51"/>
        <v>0</v>
      </c>
      <c r="AF108" s="42">
        <f t="shared" si="52"/>
        <v>0</v>
      </c>
    </row>
    <row r="109" spans="1:32" s="65" customFormat="1">
      <c r="A109" s="61">
        <v>7</v>
      </c>
      <c r="B109" s="34" t="s">
        <v>60</v>
      </c>
      <c r="C109" s="62">
        <f>SUM(E110:E118)</f>
        <v>8658600</v>
      </c>
      <c r="D109" s="62"/>
      <c r="E109" s="10"/>
      <c r="F109" s="63"/>
      <c r="G109" s="11"/>
      <c r="H109" s="64"/>
      <c r="I109" s="11"/>
      <c r="J109" s="64"/>
      <c r="K109" s="11"/>
      <c r="L109" s="64"/>
      <c r="M109" s="11"/>
      <c r="N109" s="64"/>
      <c r="O109" s="11"/>
      <c r="P109" s="64"/>
      <c r="Q109" s="11"/>
      <c r="R109" s="64"/>
      <c r="S109" s="11"/>
      <c r="U109" s="11"/>
      <c r="W109" s="11"/>
      <c r="X109" s="41">
        <f t="shared" si="46"/>
        <v>0</v>
      </c>
      <c r="Y109" s="5">
        <f t="shared" si="47"/>
        <v>0</v>
      </c>
      <c r="Z109" s="41"/>
      <c r="AA109" s="41"/>
      <c r="AB109" s="6">
        <f t="shared" si="50"/>
        <v>0</v>
      </c>
      <c r="AC109" s="41"/>
      <c r="AD109" s="66">
        <v>0</v>
      </c>
      <c r="AE109" s="41">
        <f t="shared" si="51"/>
        <v>0</v>
      </c>
      <c r="AF109" s="42">
        <f t="shared" si="52"/>
        <v>0</v>
      </c>
    </row>
    <row r="110" spans="1:32" ht="15" customHeight="1">
      <c r="B110" s="31" t="s">
        <v>22</v>
      </c>
      <c r="E110" s="5">
        <v>50000</v>
      </c>
      <c r="F110" s="39"/>
      <c r="G110" s="6">
        <f t="shared" ref="G110:G113" si="85">+F110*E110</f>
        <v>0</v>
      </c>
      <c r="I110" s="6">
        <f t="shared" ref="I110:I118" si="86">+H110*E110</f>
        <v>0</v>
      </c>
      <c r="J110" s="40">
        <v>1</v>
      </c>
      <c r="K110" s="6">
        <f t="shared" ref="K110:K118" si="87">+J110*E110</f>
        <v>50000</v>
      </c>
      <c r="M110" s="6">
        <f t="shared" ref="M110:M140" si="88">+L110*E110</f>
        <v>0</v>
      </c>
      <c r="O110" s="6">
        <f t="shared" ref="O110:O140" si="89">+N110*E110</f>
        <v>0</v>
      </c>
      <c r="Q110" s="6">
        <f t="shared" ref="Q110:Q140" si="90">+P110*E110</f>
        <v>0</v>
      </c>
      <c r="S110" s="6">
        <f t="shared" ref="S110:S140" si="91">+R110*E110</f>
        <v>0</v>
      </c>
      <c r="T110" s="41"/>
      <c r="U110" s="6">
        <f t="shared" ref="U110:U140" si="92">+T110*E110</f>
        <v>0</v>
      </c>
      <c r="V110" s="41"/>
      <c r="W110" s="6">
        <f t="shared" ref="W110:W140" si="93">+V110*G110</f>
        <v>0</v>
      </c>
      <c r="X110" s="41">
        <f t="shared" si="46"/>
        <v>1</v>
      </c>
      <c r="Y110" s="5">
        <f t="shared" si="47"/>
        <v>50000</v>
      </c>
      <c r="Z110" s="41">
        <f t="shared" si="48"/>
        <v>1</v>
      </c>
      <c r="AA110" s="41">
        <f t="shared" si="49"/>
        <v>0</v>
      </c>
      <c r="AB110" s="6">
        <f t="shared" si="50"/>
        <v>0</v>
      </c>
      <c r="AC110" s="41"/>
      <c r="AD110" s="15">
        <v>1</v>
      </c>
      <c r="AE110" s="41">
        <f t="shared" si="51"/>
        <v>0</v>
      </c>
      <c r="AF110" s="42">
        <f t="shared" si="52"/>
        <v>0</v>
      </c>
    </row>
    <row r="111" spans="1:32" ht="15" customHeight="1">
      <c r="B111" s="31" t="s">
        <v>23</v>
      </c>
      <c r="E111" s="5">
        <f>614900*0.4</f>
        <v>245960</v>
      </c>
      <c r="F111" s="39"/>
      <c r="G111" s="6">
        <f t="shared" si="85"/>
        <v>0</v>
      </c>
      <c r="I111" s="6">
        <f t="shared" si="86"/>
        <v>0</v>
      </c>
      <c r="J111" s="40">
        <v>1</v>
      </c>
      <c r="K111" s="6">
        <f t="shared" si="87"/>
        <v>245960</v>
      </c>
      <c r="M111" s="6">
        <f t="shared" si="88"/>
        <v>0</v>
      </c>
      <c r="O111" s="6">
        <f t="shared" si="89"/>
        <v>0</v>
      </c>
      <c r="Q111" s="6">
        <f t="shared" si="90"/>
        <v>0</v>
      </c>
      <c r="S111" s="6">
        <f t="shared" si="91"/>
        <v>0</v>
      </c>
      <c r="T111" s="41"/>
      <c r="U111" s="6">
        <f t="shared" si="92"/>
        <v>0</v>
      </c>
      <c r="V111" s="41"/>
      <c r="W111" s="6">
        <f t="shared" si="93"/>
        <v>0</v>
      </c>
      <c r="X111" s="41">
        <f t="shared" si="46"/>
        <v>1</v>
      </c>
      <c r="Y111" s="5">
        <f t="shared" si="47"/>
        <v>245960</v>
      </c>
      <c r="Z111" s="41">
        <f t="shared" si="48"/>
        <v>1</v>
      </c>
      <c r="AA111" s="41">
        <f t="shared" si="49"/>
        <v>0</v>
      </c>
      <c r="AB111" s="6">
        <f t="shared" si="50"/>
        <v>0</v>
      </c>
      <c r="AC111" s="41"/>
      <c r="AD111" s="15">
        <v>1</v>
      </c>
      <c r="AE111" s="41">
        <f t="shared" si="51"/>
        <v>0</v>
      </c>
      <c r="AF111" s="42">
        <f t="shared" si="52"/>
        <v>0</v>
      </c>
    </row>
    <row r="112" spans="1:32" ht="15" customHeight="1">
      <c r="B112" s="31" t="s">
        <v>24</v>
      </c>
      <c r="E112" s="5">
        <f>614900*0.6</f>
        <v>368940</v>
      </c>
      <c r="F112" s="39"/>
      <c r="G112" s="6">
        <f t="shared" si="85"/>
        <v>0</v>
      </c>
      <c r="I112" s="6">
        <f t="shared" si="86"/>
        <v>0</v>
      </c>
      <c r="J112" s="40">
        <v>1</v>
      </c>
      <c r="K112" s="6">
        <f t="shared" si="87"/>
        <v>368940</v>
      </c>
      <c r="M112" s="6">
        <f t="shared" si="88"/>
        <v>0</v>
      </c>
      <c r="O112" s="6">
        <f t="shared" si="89"/>
        <v>0</v>
      </c>
      <c r="Q112" s="6">
        <f t="shared" si="90"/>
        <v>0</v>
      </c>
      <c r="S112" s="6">
        <f t="shared" si="91"/>
        <v>0</v>
      </c>
      <c r="T112" s="41"/>
      <c r="U112" s="6">
        <f t="shared" si="92"/>
        <v>0</v>
      </c>
      <c r="V112" s="41"/>
      <c r="W112" s="6">
        <f t="shared" si="93"/>
        <v>0</v>
      </c>
      <c r="X112" s="41">
        <f t="shared" si="46"/>
        <v>1</v>
      </c>
      <c r="Y112" s="5">
        <f t="shared" si="47"/>
        <v>368940</v>
      </c>
      <c r="Z112" s="41">
        <f t="shared" si="48"/>
        <v>1</v>
      </c>
      <c r="AA112" s="41">
        <f t="shared" si="49"/>
        <v>0</v>
      </c>
      <c r="AB112" s="6">
        <f t="shared" si="50"/>
        <v>0</v>
      </c>
      <c r="AC112" s="41"/>
      <c r="AD112" s="15">
        <v>1</v>
      </c>
      <c r="AE112" s="41">
        <f t="shared" si="51"/>
        <v>0</v>
      </c>
      <c r="AF112" s="42">
        <f t="shared" si="52"/>
        <v>0</v>
      </c>
    </row>
    <row r="113" spans="2:32" ht="15" customHeight="1">
      <c r="B113" s="31" t="s">
        <v>59</v>
      </c>
      <c r="E113" s="5">
        <v>1229800</v>
      </c>
      <c r="F113" s="39"/>
      <c r="G113" s="6">
        <f t="shared" si="85"/>
        <v>0</v>
      </c>
      <c r="I113" s="6">
        <f t="shared" si="86"/>
        <v>0</v>
      </c>
      <c r="J113" s="40">
        <v>1</v>
      </c>
      <c r="K113" s="6">
        <f t="shared" si="87"/>
        <v>1229800</v>
      </c>
      <c r="M113" s="6">
        <f t="shared" si="88"/>
        <v>0</v>
      </c>
      <c r="O113" s="6">
        <f t="shared" si="89"/>
        <v>0</v>
      </c>
      <c r="Q113" s="6">
        <f t="shared" si="90"/>
        <v>0</v>
      </c>
      <c r="S113" s="6">
        <f t="shared" si="91"/>
        <v>0</v>
      </c>
      <c r="T113" s="41"/>
      <c r="U113" s="6">
        <f t="shared" si="92"/>
        <v>0</v>
      </c>
      <c r="V113" s="41"/>
      <c r="W113" s="6">
        <f t="shared" si="93"/>
        <v>0</v>
      </c>
      <c r="X113" s="41">
        <f t="shared" si="46"/>
        <v>1</v>
      </c>
      <c r="Y113" s="5">
        <f t="shared" si="47"/>
        <v>1229800</v>
      </c>
      <c r="Z113" s="41">
        <f t="shared" si="48"/>
        <v>1</v>
      </c>
      <c r="AA113" s="41">
        <f t="shared" si="49"/>
        <v>0</v>
      </c>
      <c r="AB113" s="6">
        <f t="shared" si="50"/>
        <v>0</v>
      </c>
      <c r="AC113" s="41"/>
      <c r="AD113" s="15">
        <v>1</v>
      </c>
      <c r="AE113" s="41">
        <f t="shared" si="51"/>
        <v>0</v>
      </c>
      <c r="AF113" s="42">
        <f t="shared" si="52"/>
        <v>0</v>
      </c>
    </row>
    <row r="114" spans="2:32" ht="15" customHeight="1">
      <c r="B114" s="31" t="s">
        <v>43</v>
      </c>
      <c r="E114" s="5">
        <v>1844700</v>
      </c>
      <c r="F114" s="39"/>
      <c r="G114" s="6">
        <f>+F114*E114</f>
        <v>0</v>
      </c>
      <c r="I114" s="6">
        <f t="shared" si="86"/>
        <v>0</v>
      </c>
      <c r="J114" s="40">
        <v>1</v>
      </c>
      <c r="K114" s="6">
        <f t="shared" si="87"/>
        <v>1844700</v>
      </c>
      <c r="M114" s="6">
        <f t="shared" si="88"/>
        <v>0</v>
      </c>
      <c r="O114" s="6">
        <f t="shared" si="89"/>
        <v>0</v>
      </c>
      <c r="Q114" s="6">
        <f t="shared" si="90"/>
        <v>0</v>
      </c>
      <c r="S114" s="6">
        <f t="shared" si="91"/>
        <v>0</v>
      </c>
      <c r="T114" s="41"/>
      <c r="U114" s="6">
        <f t="shared" si="92"/>
        <v>0</v>
      </c>
      <c r="V114" s="41"/>
      <c r="W114" s="6">
        <f t="shared" si="93"/>
        <v>0</v>
      </c>
      <c r="X114" s="41">
        <f t="shared" si="46"/>
        <v>1</v>
      </c>
      <c r="Y114" s="5">
        <f t="shared" si="47"/>
        <v>1844700</v>
      </c>
      <c r="Z114" s="41">
        <f t="shared" si="48"/>
        <v>1</v>
      </c>
      <c r="AA114" s="41">
        <f t="shared" si="49"/>
        <v>0</v>
      </c>
      <c r="AB114" s="6">
        <f t="shared" si="50"/>
        <v>0</v>
      </c>
      <c r="AC114" s="41"/>
      <c r="AD114" s="15">
        <v>1</v>
      </c>
      <c r="AE114" s="41">
        <f t="shared" si="51"/>
        <v>0</v>
      </c>
      <c r="AF114" s="42">
        <f t="shared" si="52"/>
        <v>0</v>
      </c>
    </row>
    <row r="115" spans="2:32" ht="15" customHeight="1">
      <c r="B115" s="31" t="s">
        <v>54</v>
      </c>
      <c r="E115" s="5">
        <v>1229800</v>
      </c>
      <c r="F115" s="39"/>
      <c r="G115" s="6">
        <f>+F115*E115</f>
        <v>0</v>
      </c>
      <c r="I115" s="6">
        <f t="shared" si="86"/>
        <v>0</v>
      </c>
      <c r="K115" s="6">
        <f t="shared" si="87"/>
        <v>0</v>
      </c>
      <c r="L115" s="40">
        <v>0.5</v>
      </c>
      <c r="M115" s="6">
        <f t="shared" si="88"/>
        <v>614900</v>
      </c>
      <c r="N115" s="40">
        <v>0.44999999999999996</v>
      </c>
      <c r="O115" s="6">
        <f t="shared" si="89"/>
        <v>553410</v>
      </c>
      <c r="P115" s="40">
        <v>5.0000000000000044E-2</v>
      </c>
      <c r="Q115" s="6">
        <f t="shared" si="90"/>
        <v>61490.000000000058</v>
      </c>
      <c r="S115" s="6">
        <f t="shared" si="91"/>
        <v>0</v>
      </c>
      <c r="T115" s="41"/>
      <c r="U115" s="6">
        <f t="shared" si="92"/>
        <v>0</v>
      </c>
      <c r="V115" s="41"/>
      <c r="W115" s="6">
        <f t="shared" si="93"/>
        <v>0</v>
      </c>
      <c r="X115" s="41">
        <f t="shared" si="46"/>
        <v>1</v>
      </c>
      <c r="Y115" s="5">
        <f t="shared" si="47"/>
        <v>1229800</v>
      </c>
      <c r="Z115" s="41">
        <f t="shared" si="48"/>
        <v>1</v>
      </c>
      <c r="AA115" s="41">
        <f t="shared" si="49"/>
        <v>0</v>
      </c>
      <c r="AB115" s="6">
        <f t="shared" si="50"/>
        <v>0</v>
      </c>
      <c r="AC115" s="41"/>
      <c r="AD115" s="15">
        <v>1</v>
      </c>
      <c r="AE115" s="41">
        <f t="shared" si="51"/>
        <v>0</v>
      </c>
      <c r="AF115" s="42">
        <f t="shared" si="52"/>
        <v>0</v>
      </c>
    </row>
    <row r="116" spans="2:32" ht="15" customHeight="1">
      <c r="B116" s="31" t="s">
        <v>55</v>
      </c>
      <c r="E116" s="5">
        <v>1229800</v>
      </c>
      <c r="F116" s="39"/>
      <c r="G116" s="6">
        <f>+F116*E116</f>
        <v>0</v>
      </c>
      <c r="I116" s="6">
        <f t="shared" si="86"/>
        <v>0</v>
      </c>
      <c r="K116" s="6">
        <f t="shared" si="87"/>
        <v>0</v>
      </c>
      <c r="M116" s="6">
        <f t="shared" si="88"/>
        <v>0</v>
      </c>
      <c r="N116" s="40">
        <v>0.9</v>
      </c>
      <c r="O116" s="6">
        <f t="shared" si="89"/>
        <v>1106820</v>
      </c>
      <c r="Q116" s="6">
        <f t="shared" si="90"/>
        <v>0</v>
      </c>
      <c r="R116" s="40">
        <v>9.9999999999999978E-2</v>
      </c>
      <c r="S116" s="6">
        <f t="shared" si="91"/>
        <v>122979.99999999997</v>
      </c>
      <c r="T116" s="41"/>
      <c r="U116" s="6">
        <f t="shared" si="92"/>
        <v>0</v>
      </c>
      <c r="V116" s="41"/>
      <c r="W116" s="6">
        <f t="shared" si="93"/>
        <v>0</v>
      </c>
      <c r="X116" s="41">
        <f t="shared" si="46"/>
        <v>1</v>
      </c>
      <c r="Y116" s="5">
        <f t="shared" si="47"/>
        <v>1229800</v>
      </c>
      <c r="Z116" s="41">
        <f t="shared" si="48"/>
        <v>1</v>
      </c>
      <c r="AA116" s="41">
        <f t="shared" si="49"/>
        <v>0</v>
      </c>
      <c r="AB116" s="6">
        <f t="shared" si="50"/>
        <v>0</v>
      </c>
      <c r="AC116" s="41"/>
      <c r="AD116" s="15">
        <v>1</v>
      </c>
      <c r="AE116" s="41">
        <f t="shared" si="51"/>
        <v>0</v>
      </c>
      <c r="AF116" s="42">
        <f t="shared" si="52"/>
        <v>0</v>
      </c>
    </row>
    <row r="117" spans="2:32" ht="15" customHeight="1">
      <c r="B117" s="31" t="s">
        <v>29</v>
      </c>
      <c r="E117" s="5">
        <v>1229800</v>
      </c>
      <c r="F117" s="39"/>
      <c r="G117" s="6">
        <f>+F117*E117</f>
        <v>0</v>
      </c>
      <c r="I117" s="6">
        <f t="shared" si="86"/>
        <v>0</v>
      </c>
      <c r="K117" s="6">
        <f t="shared" si="87"/>
        <v>0</v>
      </c>
      <c r="M117" s="6">
        <f t="shared" si="88"/>
        <v>0</v>
      </c>
      <c r="N117" s="40">
        <v>0.5</v>
      </c>
      <c r="O117" s="6">
        <f t="shared" si="89"/>
        <v>614900</v>
      </c>
      <c r="P117" s="40">
        <v>0.19999999999999996</v>
      </c>
      <c r="Q117" s="6">
        <f t="shared" si="90"/>
        <v>245959.99999999994</v>
      </c>
      <c r="R117" s="40">
        <v>0.25</v>
      </c>
      <c r="S117" s="6">
        <f t="shared" si="91"/>
        <v>307450</v>
      </c>
      <c r="T117" s="41">
        <v>0.05</v>
      </c>
      <c r="U117" s="6">
        <f t="shared" si="92"/>
        <v>61490</v>
      </c>
      <c r="V117" s="41">
        <v>0.05</v>
      </c>
      <c r="W117" s="6">
        <f t="shared" ref="W117:W118" si="94">V117*E117</f>
        <v>61490</v>
      </c>
      <c r="X117" s="41">
        <f t="shared" si="46"/>
        <v>1</v>
      </c>
      <c r="Y117" s="5">
        <f t="shared" si="47"/>
        <v>1229800</v>
      </c>
      <c r="Z117" s="41">
        <f t="shared" si="48"/>
        <v>1</v>
      </c>
      <c r="AA117" s="41">
        <f t="shared" si="49"/>
        <v>0</v>
      </c>
      <c r="AB117" s="6">
        <f t="shared" si="50"/>
        <v>0</v>
      </c>
      <c r="AC117" s="41"/>
      <c r="AD117" s="15">
        <v>1</v>
      </c>
      <c r="AE117" s="41">
        <f t="shared" si="51"/>
        <v>0</v>
      </c>
      <c r="AF117" s="42">
        <f t="shared" si="52"/>
        <v>0</v>
      </c>
    </row>
    <row r="118" spans="2:32">
      <c r="B118" s="31" t="s">
        <v>30</v>
      </c>
      <c r="E118" s="5">
        <v>1229800</v>
      </c>
      <c r="F118" s="39"/>
      <c r="G118" s="6">
        <f>+F118*E118</f>
        <v>0</v>
      </c>
      <c r="I118" s="6">
        <f t="shared" si="86"/>
        <v>0</v>
      </c>
      <c r="K118" s="6">
        <f t="shared" si="87"/>
        <v>0</v>
      </c>
      <c r="M118" s="6">
        <f t="shared" si="88"/>
        <v>0</v>
      </c>
      <c r="O118" s="6">
        <f t="shared" si="89"/>
        <v>0</v>
      </c>
      <c r="Q118" s="6">
        <f t="shared" si="90"/>
        <v>0</v>
      </c>
      <c r="R118" s="40">
        <v>0.55000000000000004</v>
      </c>
      <c r="S118" s="6">
        <f t="shared" si="91"/>
        <v>676390</v>
      </c>
      <c r="T118" s="41">
        <v>0.45</v>
      </c>
      <c r="U118" s="6">
        <f t="shared" si="92"/>
        <v>553410</v>
      </c>
      <c r="V118" s="41">
        <v>0.45</v>
      </c>
      <c r="W118" s="6">
        <f t="shared" si="94"/>
        <v>553410</v>
      </c>
      <c r="X118" s="41">
        <f t="shared" si="46"/>
        <v>1</v>
      </c>
      <c r="Y118" s="5">
        <f t="shared" si="47"/>
        <v>1229800</v>
      </c>
      <c r="Z118" s="41">
        <f t="shared" si="48"/>
        <v>1</v>
      </c>
      <c r="AA118" s="41">
        <f t="shared" si="49"/>
        <v>0</v>
      </c>
      <c r="AB118" s="6">
        <f t="shared" si="50"/>
        <v>0</v>
      </c>
      <c r="AC118" s="41"/>
      <c r="AD118" s="15">
        <v>1</v>
      </c>
      <c r="AE118" s="41">
        <f t="shared" si="51"/>
        <v>0</v>
      </c>
      <c r="AF118" s="42">
        <f t="shared" si="52"/>
        <v>0</v>
      </c>
    </row>
    <row r="119" spans="2:32">
      <c r="B119" s="35" t="s">
        <v>31</v>
      </c>
      <c r="C119" s="67"/>
      <c r="D119" s="67"/>
      <c r="E119" s="5"/>
      <c r="F119" s="39"/>
      <c r="M119" s="6">
        <f t="shared" si="88"/>
        <v>0</v>
      </c>
      <c r="O119" s="6">
        <f t="shared" si="89"/>
        <v>0</v>
      </c>
      <c r="Q119" s="6">
        <f t="shared" si="90"/>
        <v>0</v>
      </c>
      <c r="S119" s="6">
        <f t="shared" si="91"/>
        <v>0</v>
      </c>
      <c r="T119" s="41"/>
      <c r="U119" s="6">
        <f t="shared" si="92"/>
        <v>0</v>
      </c>
      <c r="V119" s="41"/>
      <c r="W119" s="6">
        <f t="shared" si="93"/>
        <v>0</v>
      </c>
      <c r="X119" s="41">
        <f t="shared" si="46"/>
        <v>0</v>
      </c>
      <c r="Y119" s="5">
        <f t="shared" si="47"/>
        <v>0</v>
      </c>
      <c r="Z119" s="41"/>
      <c r="AA119" s="41"/>
      <c r="AB119" s="6">
        <f t="shared" si="50"/>
        <v>0</v>
      </c>
      <c r="AC119" s="41"/>
      <c r="AD119" s="15">
        <v>0</v>
      </c>
      <c r="AE119" s="41">
        <f t="shared" si="51"/>
        <v>0</v>
      </c>
      <c r="AF119" s="42">
        <f t="shared" si="52"/>
        <v>0</v>
      </c>
    </row>
    <row r="120" spans="2:32">
      <c r="B120" s="35" t="s">
        <v>61</v>
      </c>
      <c r="C120" s="69">
        <v>2459600</v>
      </c>
      <c r="D120" s="67"/>
      <c r="E120" s="5"/>
      <c r="F120" s="39"/>
      <c r="M120" s="6">
        <f t="shared" si="88"/>
        <v>0</v>
      </c>
      <c r="O120" s="6">
        <f t="shared" si="89"/>
        <v>0</v>
      </c>
      <c r="Q120" s="6">
        <f t="shared" si="90"/>
        <v>0</v>
      </c>
      <c r="S120" s="6">
        <f t="shared" si="91"/>
        <v>0</v>
      </c>
      <c r="T120" s="41"/>
      <c r="U120" s="6">
        <f t="shared" si="92"/>
        <v>0</v>
      </c>
      <c r="V120" s="41"/>
      <c r="W120" s="6">
        <f t="shared" si="93"/>
        <v>0</v>
      </c>
      <c r="X120" s="41">
        <f t="shared" si="46"/>
        <v>0</v>
      </c>
      <c r="Y120" s="5">
        <f t="shared" si="47"/>
        <v>0</v>
      </c>
      <c r="Z120" s="41"/>
      <c r="AA120" s="41"/>
      <c r="AB120" s="6">
        <f t="shared" si="50"/>
        <v>0</v>
      </c>
      <c r="AC120" s="41"/>
      <c r="AD120" s="15">
        <v>0</v>
      </c>
      <c r="AE120" s="41">
        <f t="shared" si="51"/>
        <v>0</v>
      </c>
      <c r="AF120" s="42">
        <f t="shared" si="52"/>
        <v>0</v>
      </c>
    </row>
    <row r="121" spans="2:32" ht="15" customHeight="1">
      <c r="B121" s="31" t="s">
        <v>33</v>
      </c>
      <c r="E121" s="5">
        <f>+C120*0.85</f>
        <v>2090660</v>
      </c>
      <c r="F121" s="39"/>
      <c r="M121" s="6">
        <f t="shared" si="88"/>
        <v>0</v>
      </c>
      <c r="N121" s="40">
        <v>1</v>
      </c>
      <c r="O121" s="6">
        <f t="shared" si="89"/>
        <v>2090660</v>
      </c>
      <c r="Q121" s="6">
        <f t="shared" si="90"/>
        <v>0</v>
      </c>
      <c r="S121" s="6">
        <f t="shared" si="91"/>
        <v>0</v>
      </c>
      <c r="T121" s="41"/>
      <c r="U121" s="6">
        <f t="shared" si="92"/>
        <v>0</v>
      </c>
      <c r="V121" s="41"/>
      <c r="W121" s="6">
        <f t="shared" si="93"/>
        <v>0</v>
      </c>
      <c r="X121" s="41">
        <f t="shared" si="46"/>
        <v>1</v>
      </c>
      <c r="Y121" s="5">
        <f t="shared" si="47"/>
        <v>2090660</v>
      </c>
      <c r="Z121" s="41">
        <f t="shared" si="48"/>
        <v>1</v>
      </c>
      <c r="AA121" s="41">
        <f t="shared" si="49"/>
        <v>0</v>
      </c>
      <c r="AB121" s="6">
        <f t="shared" si="50"/>
        <v>0</v>
      </c>
      <c r="AC121" s="41"/>
      <c r="AD121" s="15">
        <v>1</v>
      </c>
      <c r="AE121" s="41">
        <f t="shared" si="51"/>
        <v>0</v>
      </c>
      <c r="AF121" s="42">
        <f t="shared" si="52"/>
        <v>0</v>
      </c>
    </row>
    <row r="122" spans="2:32">
      <c r="B122" s="31" t="s">
        <v>34</v>
      </c>
      <c r="E122" s="5">
        <f>+C120*0.1</f>
        <v>245960</v>
      </c>
      <c r="F122" s="39"/>
      <c r="M122" s="6">
        <f t="shared" si="88"/>
        <v>0</v>
      </c>
      <c r="O122" s="6">
        <f t="shared" si="89"/>
        <v>0</v>
      </c>
      <c r="P122" s="40">
        <v>1</v>
      </c>
      <c r="Q122" s="6">
        <f t="shared" si="90"/>
        <v>245960</v>
      </c>
      <c r="S122" s="6">
        <f t="shared" si="91"/>
        <v>0</v>
      </c>
      <c r="T122" s="41"/>
      <c r="U122" s="6">
        <f t="shared" si="92"/>
        <v>0</v>
      </c>
      <c r="V122" s="41"/>
      <c r="W122" s="6">
        <f t="shared" si="93"/>
        <v>0</v>
      </c>
      <c r="X122" s="41">
        <f t="shared" si="46"/>
        <v>1</v>
      </c>
      <c r="Y122" s="5">
        <f t="shared" si="47"/>
        <v>245960</v>
      </c>
      <c r="Z122" s="41">
        <f t="shared" si="48"/>
        <v>1</v>
      </c>
      <c r="AA122" s="41">
        <f t="shared" si="49"/>
        <v>0</v>
      </c>
      <c r="AB122" s="6">
        <f t="shared" si="50"/>
        <v>0</v>
      </c>
      <c r="AC122" s="41"/>
      <c r="AD122" s="15">
        <v>1</v>
      </c>
      <c r="AE122" s="41">
        <f t="shared" si="51"/>
        <v>0</v>
      </c>
      <c r="AF122" s="42">
        <f t="shared" si="52"/>
        <v>0</v>
      </c>
    </row>
    <row r="123" spans="2:32">
      <c r="B123" s="31" t="s">
        <v>35</v>
      </c>
      <c r="E123" s="5">
        <f>+C120*0.05</f>
        <v>122980</v>
      </c>
      <c r="F123" s="39"/>
      <c r="M123" s="6">
        <f t="shared" si="88"/>
        <v>0</v>
      </c>
      <c r="O123" s="6">
        <f t="shared" si="89"/>
        <v>0</v>
      </c>
      <c r="Q123" s="6">
        <f t="shared" si="90"/>
        <v>0</v>
      </c>
      <c r="S123" s="6">
        <f t="shared" si="91"/>
        <v>0</v>
      </c>
      <c r="T123" s="41">
        <v>1</v>
      </c>
      <c r="U123" s="6">
        <f t="shared" si="92"/>
        <v>122980</v>
      </c>
      <c r="V123" s="41">
        <v>1</v>
      </c>
      <c r="W123" s="6">
        <f t="shared" ref="W123" si="95">V123*E123</f>
        <v>122980</v>
      </c>
      <c r="X123" s="41">
        <f t="shared" si="46"/>
        <v>1</v>
      </c>
      <c r="Y123" s="5">
        <f t="shared" si="47"/>
        <v>122980</v>
      </c>
      <c r="Z123" s="41">
        <f t="shared" si="48"/>
        <v>1</v>
      </c>
      <c r="AA123" s="41">
        <f t="shared" si="49"/>
        <v>0</v>
      </c>
      <c r="AB123" s="6">
        <f t="shared" si="50"/>
        <v>0</v>
      </c>
      <c r="AC123" s="41"/>
      <c r="AD123" s="15">
        <v>1</v>
      </c>
      <c r="AE123" s="41">
        <f t="shared" si="51"/>
        <v>0</v>
      </c>
      <c r="AF123" s="42">
        <f t="shared" si="52"/>
        <v>0</v>
      </c>
    </row>
    <row r="124" spans="2:32">
      <c r="B124" s="35" t="s">
        <v>62</v>
      </c>
      <c r="C124" s="67">
        <v>3689400</v>
      </c>
      <c r="D124" s="67"/>
      <c r="E124" s="5"/>
      <c r="F124" s="39"/>
      <c r="M124" s="6">
        <f t="shared" si="88"/>
        <v>0</v>
      </c>
      <c r="O124" s="6">
        <f t="shared" si="89"/>
        <v>0</v>
      </c>
      <c r="Q124" s="6">
        <f t="shared" si="90"/>
        <v>0</v>
      </c>
      <c r="S124" s="6">
        <f t="shared" si="91"/>
        <v>0</v>
      </c>
      <c r="T124" s="41"/>
      <c r="U124" s="6">
        <f t="shared" si="92"/>
        <v>0</v>
      </c>
      <c r="V124" s="41"/>
      <c r="W124" s="6">
        <f t="shared" si="93"/>
        <v>0</v>
      </c>
      <c r="X124" s="41">
        <f t="shared" si="46"/>
        <v>0</v>
      </c>
      <c r="Y124" s="5">
        <f t="shared" si="47"/>
        <v>0</v>
      </c>
      <c r="Z124" s="41"/>
      <c r="AA124" s="41"/>
      <c r="AB124" s="6">
        <f t="shared" si="50"/>
        <v>0</v>
      </c>
      <c r="AC124" s="41"/>
      <c r="AD124" s="15">
        <v>0</v>
      </c>
      <c r="AE124" s="41">
        <f t="shared" si="51"/>
        <v>0</v>
      </c>
      <c r="AF124" s="42">
        <f t="shared" si="52"/>
        <v>0</v>
      </c>
    </row>
    <row r="125" spans="2:32" ht="15" customHeight="1">
      <c r="B125" s="31" t="s">
        <v>33</v>
      </c>
      <c r="E125" s="5">
        <f>+C124*0.85</f>
        <v>3135990</v>
      </c>
      <c r="F125" s="39"/>
      <c r="M125" s="6">
        <f t="shared" si="88"/>
        <v>0</v>
      </c>
      <c r="N125" s="40">
        <v>1</v>
      </c>
      <c r="O125" s="6">
        <f t="shared" si="89"/>
        <v>3135990</v>
      </c>
      <c r="Q125" s="6">
        <f t="shared" si="90"/>
        <v>0</v>
      </c>
      <c r="S125" s="6">
        <f t="shared" si="91"/>
        <v>0</v>
      </c>
      <c r="T125" s="41"/>
      <c r="U125" s="6">
        <f t="shared" si="92"/>
        <v>0</v>
      </c>
      <c r="V125" s="41"/>
      <c r="W125" s="6">
        <f t="shared" si="93"/>
        <v>0</v>
      </c>
      <c r="X125" s="41">
        <f t="shared" si="46"/>
        <v>1</v>
      </c>
      <c r="Y125" s="5">
        <f t="shared" si="47"/>
        <v>3135990</v>
      </c>
      <c r="Z125" s="41">
        <f t="shared" si="48"/>
        <v>1</v>
      </c>
      <c r="AA125" s="41">
        <f t="shared" si="49"/>
        <v>0</v>
      </c>
      <c r="AB125" s="6">
        <f t="shared" si="50"/>
        <v>0</v>
      </c>
      <c r="AC125" s="41"/>
      <c r="AD125" s="15">
        <v>1</v>
      </c>
      <c r="AE125" s="41">
        <f t="shared" si="51"/>
        <v>0</v>
      </c>
      <c r="AF125" s="42">
        <f t="shared" si="52"/>
        <v>0</v>
      </c>
    </row>
    <row r="126" spans="2:32" ht="15" customHeight="1">
      <c r="B126" s="31" t="s">
        <v>34</v>
      </c>
      <c r="E126" s="5">
        <f>+C124*0.1</f>
        <v>368940</v>
      </c>
      <c r="F126" s="39"/>
      <c r="M126" s="6">
        <f t="shared" si="88"/>
        <v>0</v>
      </c>
      <c r="O126" s="6">
        <f t="shared" si="89"/>
        <v>0</v>
      </c>
      <c r="P126" s="40">
        <v>1</v>
      </c>
      <c r="Q126" s="6">
        <f t="shared" si="90"/>
        <v>368940</v>
      </c>
      <c r="S126" s="6">
        <f t="shared" si="91"/>
        <v>0</v>
      </c>
      <c r="T126" s="41"/>
      <c r="U126" s="6">
        <f t="shared" si="92"/>
        <v>0</v>
      </c>
      <c r="V126" s="41"/>
      <c r="W126" s="6">
        <f t="shared" si="93"/>
        <v>0</v>
      </c>
      <c r="X126" s="41">
        <f t="shared" si="46"/>
        <v>1</v>
      </c>
      <c r="Y126" s="5">
        <f t="shared" si="47"/>
        <v>368940</v>
      </c>
      <c r="Z126" s="41">
        <f t="shared" si="48"/>
        <v>1</v>
      </c>
      <c r="AA126" s="41">
        <f t="shared" si="49"/>
        <v>0</v>
      </c>
      <c r="AB126" s="6">
        <f t="shared" si="50"/>
        <v>0</v>
      </c>
      <c r="AC126" s="41"/>
      <c r="AD126" s="15">
        <v>1</v>
      </c>
      <c r="AE126" s="41">
        <f t="shared" si="51"/>
        <v>0</v>
      </c>
      <c r="AF126" s="42">
        <f t="shared" si="52"/>
        <v>0</v>
      </c>
    </row>
    <row r="127" spans="2:32">
      <c r="B127" s="31" t="s">
        <v>35</v>
      </c>
      <c r="E127" s="5">
        <f>+C124*0.05</f>
        <v>184470</v>
      </c>
      <c r="F127" s="39"/>
      <c r="M127" s="6">
        <f t="shared" si="88"/>
        <v>0</v>
      </c>
      <c r="O127" s="6">
        <f t="shared" si="89"/>
        <v>0</v>
      </c>
      <c r="Q127" s="6">
        <f t="shared" si="90"/>
        <v>0</v>
      </c>
      <c r="S127" s="6">
        <f t="shared" si="91"/>
        <v>0</v>
      </c>
      <c r="T127" s="41">
        <v>1</v>
      </c>
      <c r="U127" s="6">
        <f t="shared" si="92"/>
        <v>184470</v>
      </c>
      <c r="V127" s="41">
        <v>1</v>
      </c>
      <c r="W127" s="6">
        <f t="shared" ref="W127" si="96">V127*E127</f>
        <v>184470</v>
      </c>
      <c r="X127" s="41">
        <f t="shared" si="46"/>
        <v>1</v>
      </c>
      <c r="Y127" s="5">
        <f t="shared" si="47"/>
        <v>184470</v>
      </c>
      <c r="Z127" s="41">
        <f t="shared" si="48"/>
        <v>1</v>
      </c>
      <c r="AA127" s="41">
        <f t="shared" si="49"/>
        <v>0</v>
      </c>
      <c r="AB127" s="6">
        <f t="shared" si="50"/>
        <v>0</v>
      </c>
      <c r="AC127" s="41"/>
      <c r="AD127" s="15">
        <v>1</v>
      </c>
      <c r="AE127" s="41">
        <f t="shared" si="51"/>
        <v>0</v>
      </c>
      <c r="AF127" s="42">
        <f t="shared" si="52"/>
        <v>0</v>
      </c>
    </row>
    <row r="128" spans="2:32">
      <c r="B128" s="35" t="s">
        <v>63</v>
      </c>
      <c r="C128" s="67">
        <v>2459600</v>
      </c>
      <c r="D128" s="67"/>
      <c r="E128" s="5"/>
      <c r="F128" s="39"/>
      <c r="M128" s="6">
        <f t="shared" si="88"/>
        <v>0</v>
      </c>
      <c r="O128" s="6">
        <f t="shared" si="89"/>
        <v>0</v>
      </c>
      <c r="Q128" s="6">
        <f t="shared" si="90"/>
        <v>0</v>
      </c>
      <c r="S128" s="6">
        <f t="shared" si="91"/>
        <v>0</v>
      </c>
      <c r="T128" s="41"/>
      <c r="U128" s="6">
        <f t="shared" si="92"/>
        <v>0</v>
      </c>
      <c r="V128" s="41"/>
      <c r="W128" s="6">
        <f t="shared" si="93"/>
        <v>0</v>
      </c>
      <c r="X128" s="41">
        <f t="shared" si="46"/>
        <v>0</v>
      </c>
      <c r="Y128" s="5">
        <f t="shared" si="47"/>
        <v>0</v>
      </c>
      <c r="Z128" s="41"/>
      <c r="AA128" s="41"/>
      <c r="AB128" s="6">
        <f t="shared" si="50"/>
        <v>0</v>
      </c>
      <c r="AC128" s="41"/>
      <c r="AD128" s="15">
        <v>0</v>
      </c>
      <c r="AE128" s="41">
        <f t="shared" si="51"/>
        <v>0</v>
      </c>
      <c r="AF128" s="42">
        <f t="shared" si="52"/>
        <v>0</v>
      </c>
    </row>
    <row r="129" spans="1:32" ht="15" customHeight="1">
      <c r="B129" s="31" t="s">
        <v>33</v>
      </c>
      <c r="E129" s="5">
        <f>+C128*0.85</f>
        <v>2090660</v>
      </c>
      <c r="F129" s="39"/>
      <c r="M129" s="6">
        <f t="shared" si="88"/>
        <v>0</v>
      </c>
      <c r="O129" s="6">
        <f t="shared" si="89"/>
        <v>0</v>
      </c>
      <c r="Q129" s="6">
        <f t="shared" si="90"/>
        <v>0</v>
      </c>
      <c r="R129" s="40">
        <v>1</v>
      </c>
      <c r="S129" s="6">
        <f t="shared" si="91"/>
        <v>2090660</v>
      </c>
      <c r="T129" s="41"/>
      <c r="U129" s="6">
        <f t="shared" si="92"/>
        <v>0</v>
      </c>
      <c r="V129" s="41"/>
      <c r="W129" s="6">
        <f t="shared" si="93"/>
        <v>0</v>
      </c>
      <c r="X129" s="41">
        <f t="shared" si="46"/>
        <v>1</v>
      </c>
      <c r="Y129" s="5">
        <f t="shared" si="47"/>
        <v>2090660</v>
      </c>
      <c r="Z129" s="41">
        <f t="shared" si="48"/>
        <v>1</v>
      </c>
      <c r="AA129" s="41">
        <f t="shared" si="49"/>
        <v>0</v>
      </c>
      <c r="AB129" s="6">
        <f t="shared" si="50"/>
        <v>0</v>
      </c>
      <c r="AC129" s="41"/>
      <c r="AD129" s="15">
        <v>1</v>
      </c>
      <c r="AE129" s="41">
        <f t="shared" si="51"/>
        <v>0</v>
      </c>
      <c r="AF129" s="42">
        <f t="shared" si="52"/>
        <v>0</v>
      </c>
    </row>
    <row r="130" spans="1:32" ht="15" customHeight="1">
      <c r="B130" s="31" t="s">
        <v>34</v>
      </c>
      <c r="E130" s="5">
        <f>+C128*0.1</f>
        <v>245960</v>
      </c>
      <c r="F130" s="39"/>
      <c r="M130" s="6">
        <f t="shared" si="88"/>
        <v>0</v>
      </c>
      <c r="O130" s="6">
        <f t="shared" si="89"/>
        <v>0</v>
      </c>
      <c r="Q130" s="6">
        <f t="shared" si="90"/>
        <v>0</v>
      </c>
      <c r="R130" s="40">
        <v>0.8</v>
      </c>
      <c r="S130" s="6">
        <f t="shared" si="91"/>
        <v>196768</v>
      </c>
      <c r="T130" s="41">
        <v>0.2</v>
      </c>
      <c r="U130" s="6">
        <f t="shared" si="92"/>
        <v>49192</v>
      </c>
      <c r="V130" s="41">
        <v>0.2</v>
      </c>
      <c r="W130" s="6">
        <f t="shared" ref="W130:W131" si="97">V130*E130</f>
        <v>49192</v>
      </c>
      <c r="X130" s="41">
        <f t="shared" si="46"/>
        <v>1</v>
      </c>
      <c r="Y130" s="5">
        <f t="shared" si="47"/>
        <v>245960</v>
      </c>
      <c r="Z130" s="41">
        <f t="shared" si="48"/>
        <v>1</v>
      </c>
      <c r="AA130" s="41">
        <f t="shared" si="49"/>
        <v>0</v>
      </c>
      <c r="AB130" s="6">
        <f t="shared" si="50"/>
        <v>0</v>
      </c>
      <c r="AC130" s="41"/>
      <c r="AD130" s="15">
        <v>1</v>
      </c>
      <c r="AE130" s="41">
        <f t="shared" si="51"/>
        <v>0</v>
      </c>
      <c r="AF130" s="42">
        <f t="shared" si="52"/>
        <v>0</v>
      </c>
    </row>
    <row r="131" spans="1:32">
      <c r="B131" s="31" t="s">
        <v>35</v>
      </c>
      <c r="E131" s="5">
        <f>+C128*0.05</f>
        <v>122980</v>
      </c>
      <c r="F131" s="39"/>
      <c r="M131" s="6">
        <f t="shared" si="88"/>
        <v>0</v>
      </c>
      <c r="O131" s="6">
        <f t="shared" si="89"/>
        <v>0</v>
      </c>
      <c r="Q131" s="6">
        <f t="shared" si="90"/>
        <v>0</v>
      </c>
      <c r="S131" s="6">
        <f t="shared" si="91"/>
        <v>0</v>
      </c>
      <c r="T131" s="41">
        <v>1</v>
      </c>
      <c r="U131" s="6">
        <f t="shared" si="92"/>
        <v>122980</v>
      </c>
      <c r="V131" s="41">
        <v>1</v>
      </c>
      <c r="W131" s="6">
        <f t="shared" si="97"/>
        <v>122980</v>
      </c>
      <c r="X131" s="41">
        <f t="shared" si="46"/>
        <v>1</v>
      </c>
      <c r="Y131" s="5">
        <f t="shared" si="47"/>
        <v>122980</v>
      </c>
      <c r="Z131" s="41">
        <f t="shared" si="48"/>
        <v>1</v>
      </c>
      <c r="AA131" s="41">
        <f t="shared" si="49"/>
        <v>0</v>
      </c>
      <c r="AB131" s="6">
        <f t="shared" si="50"/>
        <v>0</v>
      </c>
      <c r="AC131" s="41"/>
      <c r="AD131" s="15">
        <v>1</v>
      </c>
      <c r="AE131" s="41">
        <f t="shared" si="51"/>
        <v>0</v>
      </c>
      <c r="AF131" s="42">
        <f t="shared" si="52"/>
        <v>0</v>
      </c>
    </row>
    <row r="132" spans="1:32">
      <c r="B132" s="35" t="s">
        <v>64</v>
      </c>
      <c r="C132" s="67">
        <v>2459600</v>
      </c>
      <c r="D132" s="67"/>
      <c r="E132" s="5"/>
      <c r="F132" s="39"/>
      <c r="M132" s="6">
        <f t="shared" si="88"/>
        <v>0</v>
      </c>
      <c r="O132" s="6">
        <f t="shared" si="89"/>
        <v>0</v>
      </c>
      <c r="Q132" s="6">
        <f t="shared" si="90"/>
        <v>0</v>
      </c>
      <c r="S132" s="6">
        <f t="shared" si="91"/>
        <v>0</v>
      </c>
      <c r="T132" s="41"/>
      <c r="U132" s="6">
        <f t="shared" si="92"/>
        <v>0</v>
      </c>
      <c r="V132" s="41"/>
      <c r="W132" s="6">
        <f t="shared" si="93"/>
        <v>0</v>
      </c>
      <c r="X132" s="41">
        <f t="shared" si="46"/>
        <v>0</v>
      </c>
      <c r="Y132" s="5">
        <f t="shared" si="47"/>
        <v>0</v>
      </c>
      <c r="Z132" s="41"/>
      <c r="AA132" s="41"/>
      <c r="AB132" s="6">
        <f t="shared" si="50"/>
        <v>0</v>
      </c>
      <c r="AC132" s="41"/>
      <c r="AD132" s="15">
        <v>0</v>
      </c>
      <c r="AE132" s="41">
        <f t="shared" si="51"/>
        <v>0</v>
      </c>
      <c r="AF132" s="42">
        <f t="shared" si="52"/>
        <v>0</v>
      </c>
    </row>
    <row r="133" spans="1:32" ht="15" customHeight="1">
      <c r="B133" s="31" t="s">
        <v>33</v>
      </c>
      <c r="E133" s="5">
        <f>+C132*0.85</f>
        <v>2090660</v>
      </c>
      <c r="F133" s="39"/>
      <c r="M133" s="6">
        <f t="shared" si="88"/>
        <v>0</v>
      </c>
      <c r="N133" s="40">
        <v>1</v>
      </c>
      <c r="O133" s="6">
        <f t="shared" si="89"/>
        <v>2090660</v>
      </c>
      <c r="Q133" s="6">
        <f t="shared" si="90"/>
        <v>0</v>
      </c>
      <c r="S133" s="6">
        <f t="shared" si="91"/>
        <v>0</v>
      </c>
      <c r="T133" s="41"/>
      <c r="U133" s="6">
        <f t="shared" si="92"/>
        <v>0</v>
      </c>
      <c r="V133" s="41"/>
      <c r="W133" s="6">
        <f t="shared" si="93"/>
        <v>0</v>
      </c>
      <c r="X133" s="41">
        <f t="shared" si="46"/>
        <v>1</v>
      </c>
      <c r="Y133" s="5">
        <f t="shared" si="47"/>
        <v>2090660</v>
      </c>
      <c r="Z133" s="41">
        <f t="shared" si="48"/>
        <v>1</v>
      </c>
      <c r="AA133" s="41">
        <f t="shared" si="49"/>
        <v>0</v>
      </c>
      <c r="AB133" s="6">
        <f t="shared" si="50"/>
        <v>0</v>
      </c>
      <c r="AC133" s="41"/>
      <c r="AD133" s="15">
        <v>1</v>
      </c>
      <c r="AE133" s="41">
        <f t="shared" si="51"/>
        <v>0</v>
      </c>
      <c r="AF133" s="42">
        <f t="shared" si="52"/>
        <v>0</v>
      </c>
    </row>
    <row r="134" spans="1:32">
      <c r="B134" s="31" t="s">
        <v>34</v>
      </c>
      <c r="E134" s="5">
        <f>+C132*0.1</f>
        <v>245960</v>
      </c>
      <c r="F134" s="39"/>
      <c r="M134" s="6">
        <f t="shared" si="88"/>
        <v>0</v>
      </c>
      <c r="O134" s="6">
        <f t="shared" si="89"/>
        <v>0</v>
      </c>
      <c r="Q134" s="6">
        <f t="shared" si="90"/>
        <v>0</v>
      </c>
      <c r="S134" s="6">
        <f t="shared" si="91"/>
        <v>0</v>
      </c>
      <c r="T134" s="41">
        <v>1</v>
      </c>
      <c r="U134" s="6">
        <f t="shared" si="92"/>
        <v>245960</v>
      </c>
      <c r="V134" s="41">
        <v>1</v>
      </c>
      <c r="W134" s="6">
        <f t="shared" ref="W134:W135" si="98">V134*E134</f>
        <v>245960</v>
      </c>
      <c r="X134" s="41">
        <f t="shared" ref="X134:X197" si="99">F134+H134+J134+L134+N134+P134+R134+T134</f>
        <v>1</v>
      </c>
      <c r="Y134" s="5">
        <f t="shared" ref="Y134:Y197" si="100">G134+I134+K134+M134+O134+Q134+S134+U134</f>
        <v>245960</v>
      </c>
      <c r="Z134" s="41">
        <f t="shared" ref="Z134:Z197" si="101">F134+H134+J134+L134+N134+P134+R134+V134</f>
        <v>1</v>
      </c>
      <c r="AA134" s="41">
        <f t="shared" ref="AA134:AA197" si="102">100%-Z134</f>
        <v>0</v>
      </c>
      <c r="AB134" s="6">
        <f t="shared" ref="AB134:AB197" si="103">E134*AA134</f>
        <v>0</v>
      </c>
      <c r="AC134" s="41"/>
      <c r="AD134" s="15">
        <v>1</v>
      </c>
      <c r="AE134" s="41">
        <f t="shared" ref="AE134:AE197" si="104">Z134-AD134</f>
        <v>0</v>
      </c>
      <c r="AF134" s="42">
        <f t="shared" ref="AF134:AF197" si="105">AE134*E134</f>
        <v>0</v>
      </c>
    </row>
    <row r="135" spans="1:32">
      <c r="B135" s="31" t="s">
        <v>35</v>
      </c>
      <c r="E135" s="5">
        <f>+C132*0.05</f>
        <v>122980</v>
      </c>
      <c r="F135" s="39"/>
      <c r="M135" s="6">
        <f t="shared" si="88"/>
        <v>0</v>
      </c>
      <c r="O135" s="6">
        <f t="shared" si="89"/>
        <v>0</v>
      </c>
      <c r="Q135" s="6">
        <f t="shared" si="90"/>
        <v>0</v>
      </c>
      <c r="S135" s="6">
        <f t="shared" si="91"/>
        <v>0</v>
      </c>
      <c r="T135" s="41">
        <v>1</v>
      </c>
      <c r="U135" s="6">
        <f t="shared" si="92"/>
        <v>122980</v>
      </c>
      <c r="V135" s="41">
        <v>1</v>
      </c>
      <c r="W135" s="6">
        <f t="shared" si="98"/>
        <v>122980</v>
      </c>
      <c r="X135" s="41">
        <f t="shared" si="99"/>
        <v>1</v>
      </c>
      <c r="Y135" s="5">
        <f t="shared" si="100"/>
        <v>122980</v>
      </c>
      <c r="Z135" s="41">
        <f t="shared" si="101"/>
        <v>1</v>
      </c>
      <c r="AA135" s="41">
        <f t="shared" si="102"/>
        <v>0</v>
      </c>
      <c r="AB135" s="6">
        <f t="shared" si="103"/>
        <v>0</v>
      </c>
      <c r="AC135" s="41"/>
      <c r="AD135" s="15">
        <v>1</v>
      </c>
      <c r="AE135" s="41">
        <f t="shared" si="104"/>
        <v>0</v>
      </c>
      <c r="AF135" s="42">
        <f t="shared" si="105"/>
        <v>0</v>
      </c>
    </row>
    <row r="136" spans="1:32">
      <c r="B136" s="35" t="s">
        <v>65</v>
      </c>
      <c r="C136" s="67">
        <v>6149000</v>
      </c>
      <c r="D136" s="67"/>
      <c r="E136" s="5"/>
      <c r="F136" s="39"/>
      <c r="M136" s="6">
        <f t="shared" si="88"/>
        <v>0</v>
      </c>
      <c r="O136" s="6">
        <f t="shared" si="89"/>
        <v>0</v>
      </c>
      <c r="Q136" s="6">
        <f t="shared" si="90"/>
        <v>0</v>
      </c>
      <c r="S136" s="6">
        <f t="shared" si="91"/>
        <v>0</v>
      </c>
      <c r="T136" s="41"/>
      <c r="U136" s="6">
        <f t="shared" si="92"/>
        <v>0</v>
      </c>
      <c r="V136" s="41"/>
      <c r="W136" s="6">
        <f t="shared" si="93"/>
        <v>0</v>
      </c>
      <c r="X136" s="41">
        <f t="shared" si="99"/>
        <v>0</v>
      </c>
      <c r="Y136" s="5">
        <f t="shared" si="100"/>
        <v>0</v>
      </c>
      <c r="Z136" s="41"/>
      <c r="AA136" s="41"/>
      <c r="AB136" s="6">
        <f t="shared" si="103"/>
        <v>0</v>
      </c>
      <c r="AC136" s="41"/>
      <c r="AD136" s="15">
        <v>0</v>
      </c>
      <c r="AE136" s="41">
        <f t="shared" si="104"/>
        <v>0</v>
      </c>
      <c r="AF136" s="42">
        <f t="shared" si="105"/>
        <v>0</v>
      </c>
    </row>
    <row r="137" spans="1:32" ht="15" customHeight="1">
      <c r="B137" s="31" t="s">
        <v>33</v>
      </c>
      <c r="E137" s="5">
        <f>+C136*0.85</f>
        <v>5226650</v>
      </c>
      <c r="F137" s="39"/>
      <c r="K137" s="6">
        <f>+J137*E137</f>
        <v>0</v>
      </c>
      <c r="L137" s="40">
        <v>1</v>
      </c>
      <c r="M137" s="6">
        <f t="shared" si="88"/>
        <v>5226650</v>
      </c>
      <c r="O137" s="6">
        <f t="shared" si="89"/>
        <v>0</v>
      </c>
      <c r="Q137" s="6">
        <f t="shared" si="90"/>
        <v>0</v>
      </c>
      <c r="S137" s="6">
        <f t="shared" si="91"/>
        <v>0</v>
      </c>
      <c r="T137" s="41"/>
      <c r="U137" s="6">
        <f t="shared" si="92"/>
        <v>0</v>
      </c>
      <c r="V137" s="41"/>
      <c r="W137" s="6">
        <f t="shared" si="93"/>
        <v>0</v>
      </c>
      <c r="X137" s="41">
        <f t="shared" si="99"/>
        <v>1</v>
      </c>
      <c r="Y137" s="5">
        <f t="shared" si="100"/>
        <v>5226650</v>
      </c>
      <c r="Z137" s="41">
        <f t="shared" si="101"/>
        <v>1</v>
      </c>
      <c r="AA137" s="41">
        <f t="shared" si="102"/>
        <v>0</v>
      </c>
      <c r="AB137" s="6">
        <f t="shared" si="103"/>
        <v>0</v>
      </c>
      <c r="AC137" s="41"/>
      <c r="AD137" s="15">
        <v>1</v>
      </c>
      <c r="AE137" s="41">
        <f t="shared" si="104"/>
        <v>0</v>
      </c>
      <c r="AF137" s="42">
        <f t="shared" si="105"/>
        <v>0</v>
      </c>
    </row>
    <row r="138" spans="1:32">
      <c r="B138" s="31" t="s">
        <v>34</v>
      </c>
      <c r="E138" s="5">
        <f>+C136*0.1</f>
        <v>614900</v>
      </c>
      <c r="F138" s="39"/>
      <c r="M138" s="6">
        <f t="shared" si="88"/>
        <v>0</v>
      </c>
      <c r="O138" s="6">
        <f t="shared" si="89"/>
        <v>0</v>
      </c>
      <c r="Q138" s="6">
        <f t="shared" si="90"/>
        <v>0</v>
      </c>
      <c r="S138" s="6">
        <f t="shared" si="91"/>
        <v>0</v>
      </c>
      <c r="T138" s="41">
        <v>1</v>
      </c>
      <c r="U138" s="6">
        <f t="shared" si="92"/>
        <v>614900</v>
      </c>
      <c r="V138" s="93">
        <v>0.6</v>
      </c>
      <c r="W138" s="94">
        <f t="shared" ref="W138:W139" si="106">V138*E138</f>
        <v>368940</v>
      </c>
      <c r="X138" s="41">
        <f t="shared" si="99"/>
        <v>1</v>
      </c>
      <c r="Y138" s="5">
        <f t="shared" si="100"/>
        <v>614900</v>
      </c>
      <c r="Z138" s="41">
        <f t="shared" si="101"/>
        <v>0.6</v>
      </c>
      <c r="AA138" s="93">
        <f t="shared" si="102"/>
        <v>0.4</v>
      </c>
      <c r="AB138" s="94">
        <f t="shared" si="103"/>
        <v>245960</v>
      </c>
      <c r="AC138" s="41"/>
      <c r="AD138" s="15">
        <v>1</v>
      </c>
      <c r="AE138" s="41">
        <f t="shared" si="104"/>
        <v>-0.4</v>
      </c>
      <c r="AF138" s="42">
        <f t="shared" si="105"/>
        <v>-245960</v>
      </c>
    </row>
    <row r="139" spans="1:32">
      <c r="B139" s="31" t="s">
        <v>35</v>
      </c>
      <c r="E139" s="5">
        <f>+C136*0.05</f>
        <v>307450</v>
      </c>
      <c r="F139" s="39"/>
      <c r="M139" s="6">
        <f t="shared" si="88"/>
        <v>0</v>
      </c>
      <c r="O139" s="6">
        <f t="shared" si="89"/>
        <v>0</v>
      </c>
      <c r="Q139" s="6">
        <f t="shared" si="90"/>
        <v>0</v>
      </c>
      <c r="S139" s="6">
        <f t="shared" si="91"/>
        <v>0</v>
      </c>
      <c r="T139" s="41">
        <v>1</v>
      </c>
      <c r="U139" s="6">
        <f t="shared" si="92"/>
        <v>307450</v>
      </c>
      <c r="V139" s="93">
        <v>0.6</v>
      </c>
      <c r="W139" s="94">
        <f t="shared" si="106"/>
        <v>184470</v>
      </c>
      <c r="X139" s="41">
        <f t="shared" si="99"/>
        <v>1</v>
      </c>
      <c r="Y139" s="5">
        <f t="shared" si="100"/>
        <v>307450</v>
      </c>
      <c r="Z139" s="41">
        <f t="shared" si="101"/>
        <v>0.6</v>
      </c>
      <c r="AA139" s="93">
        <f t="shared" si="102"/>
        <v>0.4</v>
      </c>
      <c r="AB139" s="94">
        <f t="shared" si="103"/>
        <v>122980</v>
      </c>
      <c r="AC139" s="41"/>
      <c r="AD139" s="15">
        <v>1</v>
      </c>
      <c r="AE139" s="41">
        <f t="shared" si="104"/>
        <v>-0.4</v>
      </c>
      <c r="AF139" s="42">
        <f t="shared" si="105"/>
        <v>-122980</v>
      </c>
    </row>
    <row r="140" spans="1:32">
      <c r="E140" s="5"/>
      <c r="F140" s="39"/>
      <c r="M140" s="6">
        <f t="shared" si="88"/>
        <v>0</v>
      </c>
      <c r="O140" s="6">
        <f t="shared" si="89"/>
        <v>0</v>
      </c>
      <c r="Q140" s="6">
        <f t="shared" si="90"/>
        <v>0</v>
      </c>
      <c r="S140" s="6">
        <f t="shared" si="91"/>
        <v>0</v>
      </c>
      <c r="T140" s="41"/>
      <c r="U140" s="6">
        <f t="shared" si="92"/>
        <v>0</v>
      </c>
      <c r="V140" s="41"/>
      <c r="W140" s="6">
        <f t="shared" si="93"/>
        <v>0</v>
      </c>
      <c r="X140" s="41">
        <f t="shared" si="99"/>
        <v>0</v>
      </c>
      <c r="Y140" s="5">
        <f t="shared" si="100"/>
        <v>0</v>
      </c>
      <c r="Z140" s="41"/>
      <c r="AA140" s="41"/>
      <c r="AB140" s="6">
        <f t="shared" si="103"/>
        <v>0</v>
      </c>
      <c r="AC140" s="41"/>
      <c r="AD140" s="15">
        <v>0</v>
      </c>
      <c r="AE140" s="41">
        <f t="shared" si="104"/>
        <v>0</v>
      </c>
      <c r="AF140" s="42">
        <f t="shared" si="105"/>
        <v>0</v>
      </c>
    </row>
    <row r="141" spans="1:32" s="65" customFormat="1">
      <c r="A141" s="61">
        <v>8</v>
      </c>
      <c r="B141" s="34" t="s">
        <v>66</v>
      </c>
      <c r="C141" s="62">
        <f>SUM(E142:E150)</f>
        <v>12348000</v>
      </c>
      <c r="D141" s="62"/>
      <c r="E141" s="10"/>
      <c r="F141" s="63"/>
      <c r="G141" s="11"/>
      <c r="H141" s="64"/>
      <c r="I141" s="11"/>
      <c r="J141" s="64"/>
      <c r="K141" s="11"/>
      <c r="L141" s="64"/>
      <c r="M141" s="11"/>
      <c r="N141" s="64"/>
      <c r="O141" s="11"/>
      <c r="P141" s="64"/>
      <c r="Q141" s="11"/>
      <c r="R141" s="64"/>
      <c r="S141" s="11"/>
      <c r="U141" s="11"/>
      <c r="W141" s="11"/>
      <c r="X141" s="41">
        <f t="shared" si="99"/>
        <v>0</v>
      </c>
      <c r="Y141" s="5">
        <f t="shared" si="100"/>
        <v>0</v>
      </c>
      <c r="Z141" s="41"/>
      <c r="AA141" s="41"/>
      <c r="AB141" s="6">
        <f t="shared" si="103"/>
        <v>0</v>
      </c>
      <c r="AC141" s="41"/>
      <c r="AD141" s="66">
        <v>0</v>
      </c>
      <c r="AE141" s="41">
        <f t="shared" si="104"/>
        <v>0</v>
      </c>
      <c r="AF141" s="42">
        <f t="shared" si="105"/>
        <v>0</v>
      </c>
    </row>
    <row r="142" spans="1:32" ht="15" customHeight="1">
      <c r="B142" s="31" t="s">
        <v>22</v>
      </c>
      <c r="E142" s="5">
        <v>50000</v>
      </c>
      <c r="F142" s="39"/>
      <c r="G142" s="6">
        <f t="shared" ref="G142:G150" si="107">+F142*E142</f>
        <v>0</v>
      </c>
      <c r="I142" s="6">
        <f t="shared" ref="I142:I150" si="108">+H142*E142</f>
        <v>0</v>
      </c>
      <c r="J142" s="40">
        <v>1</v>
      </c>
      <c r="K142" s="6">
        <f t="shared" ref="K142:K150" si="109">+J142*E142</f>
        <v>50000</v>
      </c>
      <c r="M142" s="6">
        <f t="shared" ref="M142:M150" si="110">+L142*E142</f>
        <v>0</v>
      </c>
      <c r="O142" s="6">
        <f t="shared" ref="O142:O150" si="111">+N142*E142</f>
        <v>0</v>
      </c>
      <c r="Q142" s="6">
        <f t="shared" ref="Q142:Q150" si="112">+P142*E142</f>
        <v>0</v>
      </c>
      <c r="S142" s="6">
        <f t="shared" ref="S142:S150" si="113">+R142*E142</f>
        <v>0</v>
      </c>
      <c r="T142" s="41"/>
      <c r="U142" s="6">
        <f t="shared" ref="U142:U150" si="114">+T142*E142</f>
        <v>0</v>
      </c>
      <c r="V142" s="41"/>
      <c r="W142" s="6">
        <f t="shared" ref="W142:W149" si="115">+V142*G142</f>
        <v>0</v>
      </c>
      <c r="X142" s="41">
        <f t="shared" si="99"/>
        <v>1</v>
      </c>
      <c r="Y142" s="5">
        <f t="shared" si="100"/>
        <v>50000</v>
      </c>
      <c r="Z142" s="41">
        <f t="shared" si="101"/>
        <v>1</v>
      </c>
      <c r="AA142" s="41">
        <f t="shared" si="102"/>
        <v>0</v>
      </c>
      <c r="AB142" s="6">
        <f t="shared" si="103"/>
        <v>0</v>
      </c>
      <c r="AC142" s="41"/>
      <c r="AD142" s="15">
        <v>1</v>
      </c>
      <c r="AE142" s="41">
        <f t="shared" si="104"/>
        <v>0</v>
      </c>
      <c r="AF142" s="42">
        <f t="shared" si="105"/>
        <v>0</v>
      </c>
    </row>
    <row r="143" spans="1:32" ht="15" customHeight="1">
      <c r="B143" s="31" t="s">
        <v>23</v>
      </c>
      <c r="E143" s="5">
        <f>614900*0.4</f>
        <v>245960</v>
      </c>
      <c r="F143" s="39"/>
      <c r="G143" s="6">
        <f t="shared" si="107"/>
        <v>0</v>
      </c>
      <c r="I143" s="6">
        <f t="shared" si="108"/>
        <v>0</v>
      </c>
      <c r="J143" s="40">
        <v>1</v>
      </c>
      <c r="K143" s="6">
        <f t="shared" si="109"/>
        <v>245960</v>
      </c>
      <c r="M143" s="6">
        <f t="shared" si="110"/>
        <v>0</v>
      </c>
      <c r="O143" s="6">
        <f t="shared" si="111"/>
        <v>0</v>
      </c>
      <c r="Q143" s="6">
        <f t="shared" si="112"/>
        <v>0</v>
      </c>
      <c r="S143" s="6">
        <f t="shared" si="113"/>
        <v>0</v>
      </c>
      <c r="T143" s="41"/>
      <c r="U143" s="6">
        <f t="shared" si="114"/>
        <v>0</v>
      </c>
      <c r="V143" s="41"/>
      <c r="W143" s="6">
        <f t="shared" si="115"/>
        <v>0</v>
      </c>
      <c r="X143" s="41">
        <f t="shared" si="99"/>
        <v>1</v>
      </c>
      <c r="Y143" s="5">
        <f t="shared" si="100"/>
        <v>245960</v>
      </c>
      <c r="Z143" s="41">
        <f t="shared" si="101"/>
        <v>1</v>
      </c>
      <c r="AA143" s="41">
        <f t="shared" si="102"/>
        <v>0</v>
      </c>
      <c r="AB143" s="6">
        <f t="shared" si="103"/>
        <v>0</v>
      </c>
      <c r="AC143" s="41"/>
      <c r="AD143" s="15">
        <v>1</v>
      </c>
      <c r="AE143" s="41">
        <f t="shared" si="104"/>
        <v>0</v>
      </c>
      <c r="AF143" s="42">
        <f t="shared" si="105"/>
        <v>0</v>
      </c>
    </row>
    <row r="144" spans="1:32" ht="15" customHeight="1">
      <c r="B144" s="31" t="s">
        <v>24</v>
      </c>
      <c r="E144" s="5">
        <f>614900*0.6</f>
        <v>368940</v>
      </c>
      <c r="F144" s="39"/>
      <c r="G144" s="6">
        <f t="shared" si="107"/>
        <v>0</v>
      </c>
      <c r="I144" s="6">
        <f t="shared" si="108"/>
        <v>0</v>
      </c>
      <c r="J144" s="40">
        <v>1</v>
      </c>
      <c r="K144" s="6">
        <f t="shared" si="109"/>
        <v>368940</v>
      </c>
      <c r="M144" s="6">
        <f t="shared" si="110"/>
        <v>0</v>
      </c>
      <c r="O144" s="6">
        <f t="shared" si="111"/>
        <v>0</v>
      </c>
      <c r="Q144" s="6">
        <f t="shared" si="112"/>
        <v>0</v>
      </c>
      <c r="S144" s="6">
        <f t="shared" si="113"/>
        <v>0</v>
      </c>
      <c r="T144" s="41"/>
      <c r="U144" s="6">
        <f t="shared" si="114"/>
        <v>0</v>
      </c>
      <c r="V144" s="41"/>
      <c r="W144" s="6">
        <f t="shared" si="115"/>
        <v>0</v>
      </c>
      <c r="X144" s="41">
        <f t="shared" si="99"/>
        <v>1</v>
      </c>
      <c r="Y144" s="5">
        <f t="shared" si="100"/>
        <v>368940</v>
      </c>
      <c r="Z144" s="41">
        <f t="shared" si="101"/>
        <v>1</v>
      </c>
      <c r="AA144" s="41">
        <f t="shared" si="102"/>
        <v>0</v>
      </c>
      <c r="AB144" s="6">
        <f t="shared" si="103"/>
        <v>0</v>
      </c>
      <c r="AC144" s="41"/>
      <c r="AD144" s="15">
        <v>1</v>
      </c>
      <c r="AE144" s="41">
        <f t="shared" si="104"/>
        <v>0</v>
      </c>
      <c r="AF144" s="42">
        <f t="shared" si="105"/>
        <v>0</v>
      </c>
    </row>
    <row r="145" spans="1:32" ht="15" customHeight="1">
      <c r="B145" s="31" t="s">
        <v>59</v>
      </c>
      <c r="E145" s="5">
        <v>1229800</v>
      </c>
      <c r="F145" s="39"/>
      <c r="G145" s="6">
        <f t="shared" si="107"/>
        <v>0</v>
      </c>
      <c r="I145" s="6">
        <f t="shared" si="108"/>
        <v>0</v>
      </c>
      <c r="J145" s="40">
        <v>1</v>
      </c>
      <c r="K145" s="6">
        <f t="shared" si="109"/>
        <v>1229800</v>
      </c>
      <c r="M145" s="6">
        <f t="shared" si="110"/>
        <v>0</v>
      </c>
      <c r="O145" s="6">
        <f t="shared" si="111"/>
        <v>0</v>
      </c>
      <c r="Q145" s="6">
        <f t="shared" si="112"/>
        <v>0</v>
      </c>
      <c r="S145" s="6">
        <f t="shared" si="113"/>
        <v>0</v>
      </c>
      <c r="T145" s="41"/>
      <c r="U145" s="6">
        <f t="shared" si="114"/>
        <v>0</v>
      </c>
      <c r="V145" s="41"/>
      <c r="W145" s="6">
        <f t="shared" si="115"/>
        <v>0</v>
      </c>
      <c r="X145" s="41">
        <f t="shared" si="99"/>
        <v>1</v>
      </c>
      <c r="Y145" s="5">
        <f t="shared" si="100"/>
        <v>1229800</v>
      </c>
      <c r="Z145" s="41">
        <f t="shared" si="101"/>
        <v>1</v>
      </c>
      <c r="AA145" s="41">
        <f t="shared" si="102"/>
        <v>0</v>
      </c>
      <c r="AB145" s="6">
        <f t="shared" si="103"/>
        <v>0</v>
      </c>
      <c r="AC145" s="41"/>
      <c r="AD145" s="15">
        <v>1</v>
      </c>
      <c r="AE145" s="41">
        <f t="shared" si="104"/>
        <v>0</v>
      </c>
      <c r="AF145" s="42">
        <f t="shared" si="105"/>
        <v>0</v>
      </c>
    </row>
    <row r="146" spans="1:32" ht="15" customHeight="1">
      <c r="B146" s="31" t="s">
        <v>43</v>
      </c>
      <c r="E146" s="5">
        <v>1844700</v>
      </c>
      <c r="F146" s="39"/>
      <c r="G146" s="6">
        <f t="shared" si="107"/>
        <v>0</v>
      </c>
      <c r="I146" s="6">
        <f t="shared" si="108"/>
        <v>0</v>
      </c>
      <c r="J146" s="40">
        <v>0.5</v>
      </c>
      <c r="K146" s="6">
        <f t="shared" si="109"/>
        <v>922350</v>
      </c>
      <c r="L146" s="40">
        <v>0.4</v>
      </c>
      <c r="M146" s="6">
        <f t="shared" si="110"/>
        <v>737880</v>
      </c>
      <c r="O146" s="6">
        <f t="shared" si="111"/>
        <v>0</v>
      </c>
      <c r="P146" s="40">
        <v>9.9999999999999978E-2</v>
      </c>
      <c r="Q146" s="6">
        <f t="shared" si="112"/>
        <v>184469.99999999997</v>
      </c>
      <c r="S146" s="6">
        <f t="shared" si="113"/>
        <v>0</v>
      </c>
      <c r="T146" s="41"/>
      <c r="U146" s="6">
        <f t="shared" si="114"/>
        <v>0</v>
      </c>
      <c r="V146" s="41"/>
      <c r="W146" s="6">
        <f t="shared" si="115"/>
        <v>0</v>
      </c>
      <c r="X146" s="41">
        <f t="shared" si="99"/>
        <v>1</v>
      </c>
      <c r="Y146" s="5">
        <f t="shared" si="100"/>
        <v>1844700</v>
      </c>
      <c r="Z146" s="41">
        <f t="shared" si="101"/>
        <v>1</v>
      </c>
      <c r="AA146" s="41">
        <f t="shared" si="102"/>
        <v>0</v>
      </c>
      <c r="AB146" s="6">
        <f t="shared" si="103"/>
        <v>0</v>
      </c>
      <c r="AC146" s="41"/>
      <c r="AD146" s="15">
        <v>1</v>
      </c>
      <c r="AE146" s="41">
        <f t="shared" si="104"/>
        <v>0</v>
      </c>
      <c r="AF146" s="42">
        <f t="shared" si="105"/>
        <v>0</v>
      </c>
    </row>
    <row r="147" spans="1:32" ht="15" customHeight="1">
      <c r="B147" s="31" t="s">
        <v>54</v>
      </c>
      <c r="E147" s="5">
        <f>1229800*2</f>
        <v>2459600</v>
      </c>
      <c r="F147" s="39"/>
      <c r="G147" s="6">
        <f t="shared" si="107"/>
        <v>0</v>
      </c>
      <c r="I147" s="6">
        <f t="shared" si="108"/>
        <v>0</v>
      </c>
      <c r="K147" s="6">
        <f t="shared" si="109"/>
        <v>0</v>
      </c>
      <c r="M147" s="6">
        <f t="shared" si="110"/>
        <v>0</v>
      </c>
      <c r="N147" s="40">
        <v>1</v>
      </c>
      <c r="O147" s="6">
        <f t="shared" si="111"/>
        <v>2459600</v>
      </c>
      <c r="Q147" s="6">
        <f t="shared" si="112"/>
        <v>0</v>
      </c>
      <c r="S147" s="6">
        <f t="shared" si="113"/>
        <v>0</v>
      </c>
      <c r="T147" s="41"/>
      <c r="U147" s="6">
        <f t="shared" si="114"/>
        <v>0</v>
      </c>
      <c r="V147" s="41"/>
      <c r="W147" s="6">
        <f t="shared" si="115"/>
        <v>0</v>
      </c>
      <c r="X147" s="41">
        <f t="shared" si="99"/>
        <v>1</v>
      </c>
      <c r="Y147" s="5">
        <f t="shared" si="100"/>
        <v>2459600</v>
      </c>
      <c r="Z147" s="41">
        <f t="shared" si="101"/>
        <v>1</v>
      </c>
      <c r="AA147" s="41">
        <f t="shared" si="102"/>
        <v>0</v>
      </c>
      <c r="AB147" s="6">
        <f t="shared" si="103"/>
        <v>0</v>
      </c>
      <c r="AC147" s="41"/>
      <c r="AD147" s="15">
        <v>1</v>
      </c>
      <c r="AE147" s="41">
        <f t="shared" si="104"/>
        <v>0</v>
      </c>
      <c r="AF147" s="42">
        <f t="shared" si="105"/>
        <v>0</v>
      </c>
    </row>
    <row r="148" spans="1:32" ht="15" customHeight="1">
      <c r="B148" s="31" t="s">
        <v>55</v>
      </c>
      <c r="E148" s="5">
        <f>1229800*2</f>
        <v>2459600</v>
      </c>
      <c r="F148" s="39"/>
      <c r="G148" s="6">
        <f t="shared" si="107"/>
        <v>0</v>
      </c>
      <c r="I148" s="6">
        <f t="shared" si="108"/>
        <v>0</v>
      </c>
      <c r="K148" s="6">
        <f t="shared" si="109"/>
        <v>0</v>
      </c>
      <c r="M148" s="6">
        <f t="shared" si="110"/>
        <v>0</v>
      </c>
      <c r="N148" s="40">
        <v>0.9</v>
      </c>
      <c r="O148" s="6">
        <f t="shared" si="111"/>
        <v>2213640</v>
      </c>
      <c r="P148" s="40">
        <v>9.9999999999999978E-2</v>
      </c>
      <c r="Q148" s="6">
        <f t="shared" si="112"/>
        <v>245959.99999999994</v>
      </c>
      <c r="S148" s="6">
        <f t="shared" si="113"/>
        <v>0</v>
      </c>
      <c r="T148" s="41"/>
      <c r="U148" s="6">
        <f t="shared" si="114"/>
        <v>0</v>
      </c>
      <c r="V148" s="41"/>
      <c r="W148" s="6">
        <f t="shared" si="115"/>
        <v>0</v>
      </c>
      <c r="X148" s="41">
        <f t="shared" si="99"/>
        <v>1</v>
      </c>
      <c r="Y148" s="5">
        <f t="shared" si="100"/>
        <v>2459600</v>
      </c>
      <c r="Z148" s="41">
        <f t="shared" si="101"/>
        <v>1</v>
      </c>
      <c r="AA148" s="41">
        <f t="shared" si="102"/>
        <v>0</v>
      </c>
      <c r="AB148" s="6">
        <f t="shared" si="103"/>
        <v>0</v>
      </c>
      <c r="AC148" s="41"/>
      <c r="AD148" s="15">
        <v>1</v>
      </c>
      <c r="AE148" s="41">
        <f t="shared" si="104"/>
        <v>0</v>
      </c>
      <c r="AF148" s="42">
        <f t="shared" si="105"/>
        <v>0</v>
      </c>
    </row>
    <row r="149" spans="1:32" ht="15" customHeight="1">
      <c r="B149" s="31" t="s">
        <v>29</v>
      </c>
      <c r="E149" s="5">
        <v>1229800</v>
      </c>
      <c r="F149" s="39"/>
      <c r="G149" s="6">
        <f t="shared" si="107"/>
        <v>0</v>
      </c>
      <c r="I149" s="6">
        <f t="shared" si="108"/>
        <v>0</v>
      </c>
      <c r="K149" s="6">
        <f t="shared" si="109"/>
        <v>0</v>
      </c>
      <c r="M149" s="6">
        <f t="shared" si="110"/>
        <v>0</v>
      </c>
      <c r="N149" s="40">
        <v>0.9</v>
      </c>
      <c r="O149" s="6">
        <f t="shared" si="111"/>
        <v>1106820</v>
      </c>
      <c r="P149" s="40">
        <v>9.9999999999999978E-2</v>
      </c>
      <c r="Q149" s="6">
        <f t="shared" si="112"/>
        <v>122979.99999999997</v>
      </c>
      <c r="S149" s="6">
        <f t="shared" si="113"/>
        <v>0</v>
      </c>
      <c r="T149" s="41"/>
      <c r="U149" s="6">
        <f t="shared" si="114"/>
        <v>0</v>
      </c>
      <c r="V149" s="41"/>
      <c r="W149" s="6">
        <f t="shared" si="115"/>
        <v>0</v>
      </c>
      <c r="X149" s="41">
        <f t="shared" si="99"/>
        <v>1</v>
      </c>
      <c r="Y149" s="5">
        <f t="shared" si="100"/>
        <v>1229800</v>
      </c>
      <c r="Z149" s="41">
        <f t="shared" si="101"/>
        <v>1</v>
      </c>
      <c r="AA149" s="41">
        <f t="shared" si="102"/>
        <v>0</v>
      </c>
      <c r="AB149" s="6">
        <f t="shared" si="103"/>
        <v>0</v>
      </c>
      <c r="AC149" s="41"/>
      <c r="AD149" s="15">
        <v>1</v>
      </c>
      <c r="AE149" s="41">
        <f t="shared" si="104"/>
        <v>0</v>
      </c>
      <c r="AF149" s="42">
        <f t="shared" si="105"/>
        <v>0</v>
      </c>
    </row>
    <row r="150" spans="1:32">
      <c r="B150" s="31" t="s">
        <v>30</v>
      </c>
      <c r="E150" s="5">
        <f>1229800*2</f>
        <v>2459600</v>
      </c>
      <c r="F150" s="39"/>
      <c r="G150" s="6">
        <f t="shared" si="107"/>
        <v>0</v>
      </c>
      <c r="I150" s="6">
        <f t="shared" si="108"/>
        <v>0</v>
      </c>
      <c r="K150" s="6">
        <f t="shared" si="109"/>
        <v>0</v>
      </c>
      <c r="M150" s="6">
        <f t="shared" si="110"/>
        <v>0</v>
      </c>
      <c r="O150" s="6">
        <f t="shared" si="111"/>
        <v>0</v>
      </c>
      <c r="P150" s="40">
        <v>0.2</v>
      </c>
      <c r="Q150" s="6">
        <f t="shared" si="112"/>
        <v>491920</v>
      </c>
      <c r="R150" s="40">
        <v>0.35</v>
      </c>
      <c r="S150" s="6">
        <f t="shared" si="113"/>
        <v>860860</v>
      </c>
      <c r="T150" s="41">
        <v>0.45</v>
      </c>
      <c r="U150" s="98">
        <f t="shared" si="114"/>
        <v>1106820</v>
      </c>
      <c r="V150" s="97">
        <v>0</v>
      </c>
      <c r="W150" s="98">
        <f t="shared" ref="W150" si="116">V150*E150</f>
        <v>0</v>
      </c>
      <c r="X150" s="97">
        <f t="shared" si="99"/>
        <v>1</v>
      </c>
      <c r="Y150" s="99">
        <f t="shared" si="100"/>
        <v>2459600</v>
      </c>
      <c r="Z150" s="97">
        <f t="shared" si="101"/>
        <v>0.55000000000000004</v>
      </c>
      <c r="AA150" s="97">
        <f t="shared" si="102"/>
        <v>0.44999999999999996</v>
      </c>
      <c r="AB150" s="98">
        <f t="shared" si="103"/>
        <v>1106820</v>
      </c>
      <c r="AC150" s="41"/>
      <c r="AD150" s="15">
        <v>1</v>
      </c>
      <c r="AE150" s="41">
        <f t="shared" si="104"/>
        <v>-0.44999999999999996</v>
      </c>
      <c r="AF150" s="42">
        <f t="shared" si="105"/>
        <v>-1106820</v>
      </c>
    </row>
    <row r="151" spans="1:32" s="65" customFormat="1">
      <c r="A151" s="61">
        <v>9</v>
      </c>
      <c r="B151" s="34" t="s">
        <v>67</v>
      </c>
      <c r="C151" s="62">
        <f>SUM(E152:E161)</f>
        <v>14857600</v>
      </c>
      <c r="D151" s="62"/>
      <c r="E151" s="10"/>
      <c r="F151" s="63"/>
      <c r="G151" s="11"/>
      <c r="H151" s="64"/>
      <c r="I151" s="11"/>
      <c r="J151" s="64"/>
      <c r="K151" s="11"/>
      <c r="L151" s="64"/>
      <c r="M151" s="11"/>
      <c r="N151" s="64"/>
      <c r="O151" s="11"/>
      <c r="P151" s="64"/>
      <c r="Q151" s="11"/>
      <c r="R151" s="64"/>
      <c r="S151" s="11"/>
      <c r="U151" s="11"/>
      <c r="W151" s="11"/>
      <c r="X151" s="41">
        <f t="shared" si="99"/>
        <v>0</v>
      </c>
      <c r="Y151" s="5">
        <f t="shared" si="100"/>
        <v>0</v>
      </c>
      <c r="Z151" s="41"/>
      <c r="AA151" s="41"/>
      <c r="AB151" s="6">
        <f t="shared" si="103"/>
        <v>0</v>
      </c>
      <c r="AC151" s="41"/>
      <c r="AD151" s="66">
        <v>0</v>
      </c>
      <c r="AE151" s="41">
        <f t="shared" si="104"/>
        <v>0</v>
      </c>
      <c r="AF151" s="42">
        <f t="shared" si="105"/>
        <v>0</v>
      </c>
    </row>
    <row r="152" spans="1:32" ht="15" customHeight="1">
      <c r="B152" s="31" t="s">
        <v>22</v>
      </c>
      <c r="E152" s="5">
        <v>100000</v>
      </c>
      <c r="F152" s="39">
        <v>1</v>
      </c>
      <c r="G152" s="6">
        <f t="shared" ref="G152:G161" si="117">+F152*E152</f>
        <v>100000</v>
      </c>
      <c r="I152" s="6">
        <f t="shared" ref="I152:I161" si="118">+H152*E152</f>
        <v>0</v>
      </c>
      <c r="K152" s="6">
        <f t="shared" ref="K152:K161" si="119">+J152*E152</f>
        <v>0</v>
      </c>
      <c r="M152" s="6">
        <f t="shared" ref="M152:M171" si="120">+L152*E152</f>
        <v>0</v>
      </c>
      <c r="O152" s="6">
        <f t="shared" ref="O152:O171" si="121">+N152*E152</f>
        <v>0</v>
      </c>
      <c r="Q152" s="6">
        <f t="shared" ref="Q152:Q171" si="122">+P152*E152</f>
        <v>0</v>
      </c>
      <c r="S152" s="6">
        <f t="shared" ref="S152:S171" si="123">+R152*E152</f>
        <v>0</v>
      </c>
      <c r="T152" s="41"/>
      <c r="U152" s="6">
        <f t="shared" ref="U152:U171" si="124">+T152*E152</f>
        <v>0</v>
      </c>
      <c r="V152" s="41"/>
      <c r="W152" s="6">
        <f t="shared" ref="W152:W171" si="125">+V152*G152</f>
        <v>0</v>
      </c>
      <c r="X152" s="41">
        <f t="shared" si="99"/>
        <v>1</v>
      </c>
      <c r="Y152" s="5">
        <f t="shared" si="100"/>
        <v>100000</v>
      </c>
      <c r="Z152" s="41">
        <f t="shared" si="101"/>
        <v>1</v>
      </c>
      <c r="AA152" s="41">
        <f t="shared" si="102"/>
        <v>0</v>
      </c>
      <c r="AB152" s="6">
        <f t="shared" si="103"/>
        <v>0</v>
      </c>
      <c r="AC152" s="41"/>
      <c r="AD152" s="15">
        <v>1</v>
      </c>
      <c r="AE152" s="41">
        <f t="shared" si="104"/>
        <v>0</v>
      </c>
      <c r="AF152" s="42">
        <f t="shared" si="105"/>
        <v>0</v>
      </c>
    </row>
    <row r="153" spans="1:32" ht="15" customHeight="1">
      <c r="B153" s="31" t="s">
        <v>23</v>
      </c>
      <c r="E153" s="5">
        <f>922350*0.4</f>
        <v>368940</v>
      </c>
      <c r="F153" s="39">
        <v>1</v>
      </c>
      <c r="G153" s="6">
        <f t="shared" si="117"/>
        <v>368940</v>
      </c>
      <c r="I153" s="6">
        <f t="shared" si="118"/>
        <v>0</v>
      </c>
      <c r="K153" s="6">
        <f t="shared" si="119"/>
        <v>0</v>
      </c>
      <c r="M153" s="6">
        <f t="shared" si="120"/>
        <v>0</v>
      </c>
      <c r="O153" s="6">
        <f t="shared" si="121"/>
        <v>0</v>
      </c>
      <c r="Q153" s="6">
        <f t="shared" si="122"/>
        <v>0</v>
      </c>
      <c r="S153" s="6">
        <f t="shared" si="123"/>
        <v>0</v>
      </c>
      <c r="T153" s="41"/>
      <c r="U153" s="6">
        <f t="shared" si="124"/>
        <v>0</v>
      </c>
      <c r="V153" s="41"/>
      <c r="W153" s="6">
        <f t="shared" si="125"/>
        <v>0</v>
      </c>
      <c r="X153" s="41">
        <f t="shared" si="99"/>
        <v>1</v>
      </c>
      <c r="Y153" s="5">
        <f t="shared" si="100"/>
        <v>368940</v>
      </c>
      <c r="Z153" s="41">
        <f t="shared" si="101"/>
        <v>1</v>
      </c>
      <c r="AA153" s="41">
        <f t="shared" si="102"/>
        <v>0</v>
      </c>
      <c r="AB153" s="6">
        <f t="shared" si="103"/>
        <v>0</v>
      </c>
      <c r="AC153" s="41"/>
      <c r="AD153" s="15">
        <v>1</v>
      </c>
      <c r="AE153" s="41">
        <f t="shared" si="104"/>
        <v>0</v>
      </c>
      <c r="AF153" s="42">
        <f t="shared" si="105"/>
        <v>0</v>
      </c>
    </row>
    <row r="154" spans="1:32" ht="15" customHeight="1">
      <c r="B154" s="31" t="s">
        <v>24</v>
      </c>
      <c r="E154" s="5">
        <f>922350*0.6</f>
        <v>553410</v>
      </c>
      <c r="F154" s="39">
        <v>1</v>
      </c>
      <c r="G154" s="6">
        <f t="shared" si="117"/>
        <v>553410</v>
      </c>
      <c r="I154" s="6">
        <f t="shared" si="118"/>
        <v>0</v>
      </c>
      <c r="K154" s="6">
        <f t="shared" si="119"/>
        <v>0</v>
      </c>
      <c r="M154" s="6">
        <f t="shared" si="120"/>
        <v>0</v>
      </c>
      <c r="O154" s="6">
        <f t="shared" si="121"/>
        <v>0</v>
      </c>
      <c r="Q154" s="6">
        <f t="shared" si="122"/>
        <v>0</v>
      </c>
      <c r="S154" s="6">
        <f t="shared" si="123"/>
        <v>0</v>
      </c>
      <c r="T154" s="41"/>
      <c r="U154" s="6">
        <f t="shared" si="124"/>
        <v>0</v>
      </c>
      <c r="V154" s="41"/>
      <c r="W154" s="6">
        <f t="shared" si="125"/>
        <v>0</v>
      </c>
      <c r="X154" s="41">
        <f t="shared" si="99"/>
        <v>1</v>
      </c>
      <c r="Y154" s="5">
        <f t="shared" si="100"/>
        <v>553410</v>
      </c>
      <c r="Z154" s="41">
        <f t="shared" si="101"/>
        <v>1</v>
      </c>
      <c r="AA154" s="41">
        <f t="shared" si="102"/>
        <v>0</v>
      </c>
      <c r="AB154" s="6">
        <f t="shared" si="103"/>
        <v>0</v>
      </c>
      <c r="AC154" s="41"/>
      <c r="AD154" s="15">
        <v>1</v>
      </c>
      <c r="AE154" s="41">
        <f t="shared" si="104"/>
        <v>0</v>
      </c>
      <c r="AF154" s="42">
        <f t="shared" si="105"/>
        <v>0</v>
      </c>
    </row>
    <row r="155" spans="1:32" ht="15" customHeight="1">
      <c r="B155" s="31" t="s">
        <v>68</v>
      </c>
      <c r="E155" s="5">
        <v>1844700</v>
      </c>
      <c r="F155" s="39"/>
      <c r="G155" s="6">
        <f t="shared" si="117"/>
        <v>0</v>
      </c>
      <c r="H155" s="40">
        <v>1</v>
      </c>
      <c r="I155" s="6">
        <f t="shared" si="118"/>
        <v>1844700</v>
      </c>
      <c r="K155" s="6">
        <f t="shared" si="119"/>
        <v>0</v>
      </c>
      <c r="M155" s="6">
        <f t="shared" si="120"/>
        <v>0</v>
      </c>
      <c r="O155" s="6">
        <f t="shared" si="121"/>
        <v>0</v>
      </c>
      <c r="Q155" s="6">
        <f t="shared" si="122"/>
        <v>0</v>
      </c>
      <c r="S155" s="6">
        <f t="shared" si="123"/>
        <v>0</v>
      </c>
      <c r="T155" s="41"/>
      <c r="U155" s="6">
        <f t="shared" si="124"/>
        <v>0</v>
      </c>
      <c r="V155" s="41"/>
      <c r="W155" s="6">
        <f t="shared" si="125"/>
        <v>0</v>
      </c>
      <c r="X155" s="41">
        <f t="shared" si="99"/>
        <v>1</v>
      </c>
      <c r="Y155" s="5">
        <f t="shared" si="100"/>
        <v>1844700</v>
      </c>
      <c r="Z155" s="41">
        <f t="shared" si="101"/>
        <v>1</v>
      </c>
      <c r="AA155" s="41">
        <f t="shared" si="102"/>
        <v>0</v>
      </c>
      <c r="AB155" s="6">
        <f t="shared" si="103"/>
        <v>0</v>
      </c>
      <c r="AC155" s="41"/>
      <c r="AD155" s="15">
        <v>1</v>
      </c>
      <c r="AE155" s="41">
        <f t="shared" si="104"/>
        <v>0</v>
      </c>
      <c r="AF155" s="42">
        <f t="shared" si="105"/>
        <v>0</v>
      </c>
    </row>
    <row r="156" spans="1:32" ht="15" customHeight="1">
      <c r="B156" s="31" t="s">
        <v>43</v>
      </c>
      <c r="E156" s="5">
        <v>1844700</v>
      </c>
      <c r="F156" s="39"/>
      <c r="G156" s="6">
        <f t="shared" si="117"/>
        <v>0</v>
      </c>
      <c r="I156" s="6">
        <f t="shared" si="118"/>
        <v>0</v>
      </c>
      <c r="J156" s="40">
        <v>0.8</v>
      </c>
      <c r="K156" s="6">
        <f t="shared" si="119"/>
        <v>1475760</v>
      </c>
      <c r="L156" s="40">
        <v>0.19999999999999996</v>
      </c>
      <c r="M156" s="6">
        <f t="shared" si="120"/>
        <v>368939.99999999994</v>
      </c>
      <c r="O156" s="6">
        <f t="shared" si="121"/>
        <v>0</v>
      </c>
      <c r="Q156" s="6">
        <f t="shared" si="122"/>
        <v>0</v>
      </c>
      <c r="S156" s="6">
        <f t="shared" si="123"/>
        <v>0</v>
      </c>
      <c r="T156" s="41"/>
      <c r="U156" s="6">
        <f t="shared" si="124"/>
        <v>0</v>
      </c>
      <c r="V156" s="41"/>
      <c r="W156" s="6">
        <f t="shared" si="125"/>
        <v>0</v>
      </c>
      <c r="X156" s="41">
        <f t="shared" si="99"/>
        <v>1</v>
      </c>
      <c r="Y156" s="5">
        <f t="shared" si="100"/>
        <v>1844700</v>
      </c>
      <c r="Z156" s="41">
        <f t="shared" si="101"/>
        <v>1</v>
      </c>
      <c r="AA156" s="41">
        <f t="shared" si="102"/>
        <v>0</v>
      </c>
      <c r="AB156" s="6">
        <f t="shared" si="103"/>
        <v>0</v>
      </c>
      <c r="AC156" s="41"/>
      <c r="AD156" s="15">
        <v>1</v>
      </c>
      <c r="AE156" s="41">
        <f t="shared" si="104"/>
        <v>0</v>
      </c>
      <c r="AF156" s="42">
        <f t="shared" si="105"/>
        <v>0</v>
      </c>
    </row>
    <row r="157" spans="1:32" ht="15" customHeight="1">
      <c r="B157" s="31" t="s">
        <v>69</v>
      </c>
      <c r="E157" s="5">
        <v>1844700</v>
      </c>
      <c r="F157" s="39"/>
      <c r="G157" s="6">
        <f t="shared" si="117"/>
        <v>0</v>
      </c>
      <c r="I157" s="6">
        <f t="shared" si="118"/>
        <v>0</v>
      </c>
      <c r="K157" s="6">
        <f t="shared" si="119"/>
        <v>0</v>
      </c>
      <c r="M157" s="6">
        <f t="shared" si="120"/>
        <v>0</v>
      </c>
      <c r="N157" s="40">
        <v>0.5</v>
      </c>
      <c r="O157" s="6">
        <f t="shared" si="121"/>
        <v>922350</v>
      </c>
      <c r="P157" s="40">
        <v>0.5</v>
      </c>
      <c r="Q157" s="6">
        <f t="shared" si="122"/>
        <v>922350</v>
      </c>
      <c r="S157" s="6">
        <f t="shared" si="123"/>
        <v>0</v>
      </c>
      <c r="T157" s="41"/>
      <c r="U157" s="6">
        <f t="shared" si="124"/>
        <v>0</v>
      </c>
      <c r="V157" s="41"/>
      <c r="W157" s="6">
        <f t="shared" si="125"/>
        <v>0</v>
      </c>
      <c r="X157" s="41">
        <f t="shared" si="99"/>
        <v>1</v>
      </c>
      <c r="Y157" s="5">
        <f t="shared" si="100"/>
        <v>1844700</v>
      </c>
      <c r="Z157" s="41">
        <f t="shared" si="101"/>
        <v>1</v>
      </c>
      <c r="AA157" s="41">
        <f t="shared" si="102"/>
        <v>0</v>
      </c>
      <c r="AB157" s="6">
        <f t="shared" si="103"/>
        <v>0</v>
      </c>
      <c r="AC157" s="41"/>
      <c r="AD157" s="15">
        <v>1</v>
      </c>
      <c r="AE157" s="41">
        <f t="shared" si="104"/>
        <v>0</v>
      </c>
      <c r="AF157" s="42">
        <f t="shared" si="105"/>
        <v>0</v>
      </c>
    </row>
    <row r="158" spans="1:32" ht="15" customHeight="1">
      <c r="B158" s="31" t="s">
        <v>70</v>
      </c>
      <c r="E158" s="5">
        <v>1844700</v>
      </c>
      <c r="F158" s="39"/>
      <c r="G158" s="6">
        <f t="shared" si="117"/>
        <v>0</v>
      </c>
      <c r="I158" s="6">
        <f t="shared" si="118"/>
        <v>0</v>
      </c>
      <c r="K158" s="6">
        <f t="shared" si="119"/>
        <v>0</v>
      </c>
      <c r="M158" s="6">
        <f t="shared" si="120"/>
        <v>0</v>
      </c>
      <c r="O158" s="6">
        <f t="shared" si="121"/>
        <v>0</v>
      </c>
      <c r="P158" s="40">
        <v>1</v>
      </c>
      <c r="Q158" s="6">
        <f t="shared" si="122"/>
        <v>1844700</v>
      </c>
      <c r="S158" s="6">
        <f t="shared" si="123"/>
        <v>0</v>
      </c>
      <c r="T158" s="41"/>
      <c r="U158" s="6">
        <f t="shared" si="124"/>
        <v>0</v>
      </c>
      <c r="V158" s="41"/>
      <c r="W158" s="6">
        <f t="shared" si="125"/>
        <v>0</v>
      </c>
      <c r="X158" s="41">
        <f t="shared" si="99"/>
        <v>1</v>
      </c>
      <c r="Y158" s="5">
        <f t="shared" si="100"/>
        <v>1844700</v>
      </c>
      <c r="Z158" s="41">
        <f t="shared" si="101"/>
        <v>1</v>
      </c>
      <c r="AA158" s="41">
        <f t="shared" si="102"/>
        <v>0</v>
      </c>
      <c r="AB158" s="6">
        <f t="shared" si="103"/>
        <v>0</v>
      </c>
      <c r="AC158" s="41"/>
      <c r="AD158" s="15">
        <v>1</v>
      </c>
      <c r="AE158" s="41">
        <f t="shared" si="104"/>
        <v>0</v>
      </c>
      <c r="AF158" s="42">
        <f t="shared" si="105"/>
        <v>0</v>
      </c>
    </row>
    <row r="159" spans="1:32" ht="15" customHeight="1">
      <c r="B159" s="31" t="s">
        <v>45</v>
      </c>
      <c r="E159" s="5">
        <v>1844700</v>
      </c>
      <c r="F159" s="39"/>
      <c r="G159" s="6">
        <f t="shared" si="117"/>
        <v>0</v>
      </c>
      <c r="I159" s="6">
        <f t="shared" si="118"/>
        <v>0</v>
      </c>
      <c r="K159" s="6">
        <f t="shared" si="119"/>
        <v>0</v>
      </c>
      <c r="M159" s="6">
        <f t="shared" si="120"/>
        <v>0</v>
      </c>
      <c r="O159" s="6">
        <f t="shared" si="121"/>
        <v>0</v>
      </c>
      <c r="P159" s="40">
        <v>1</v>
      </c>
      <c r="Q159" s="6">
        <f t="shared" si="122"/>
        <v>1844700</v>
      </c>
      <c r="S159" s="6">
        <f t="shared" si="123"/>
        <v>0</v>
      </c>
      <c r="T159" s="41"/>
      <c r="U159" s="6">
        <f t="shared" si="124"/>
        <v>0</v>
      </c>
      <c r="V159" s="41"/>
      <c r="W159" s="6">
        <f t="shared" si="125"/>
        <v>0</v>
      </c>
      <c r="X159" s="41">
        <f t="shared" si="99"/>
        <v>1</v>
      </c>
      <c r="Y159" s="5">
        <f t="shared" si="100"/>
        <v>1844700</v>
      </c>
      <c r="Z159" s="41">
        <f t="shared" si="101"/>
        <v>1</v>
      </c>
      <c r="AA159" s="41">
        <f t="shared" si="102"/>
        <v>0</v>
      </c>
      <c r="AB159" s="6">
        <f t="shared" si="103"/>
        <v>0</v>
      </c>
      <c r="AC159" s="41"/>
      <c r="AD159" s="15">
        <v>1</v>
      </c>
      <c r="AE159" s="41">
        <f t="shared" si="104"/>
        <v>0</v>
      </c>
      <c r="AF159" s="42">
        <f t="shared" si="105"/>
        <v>0</v>
      </c>
    </row>
    <row r="160" spans="1:32">
      <c r="B160" s="31" t="s">
        <v>46</v>
      </c>
      <c r="E160" s="5">
        <v>2767050</v>
      </c>
      <c r="F160" s="39"/>
      <c r="G160" s="6">
        <f t="shared" si="117"/>
        <v>0</v>
      </c>
      <c r="I160" s="6">
        <f t="shared" si="118"/>
        <v>0</v>
      </c>
      <c r="K160" s="6">
        <f t="shared" si="119"/>
        <v>0</v>
      </c>
      <c r="M160" s="6">
        <f t="shared" si="120"/>
        <v>0</v>
      </c>
      <c r="O160" s="6">
        <f t="shared" si="121"/>
        <v>0</v>
      </c>
      <c r="P160" s="40">
        <v>0.48</v>
      </c>
      <c r="Q160" s="6">
        <f t="shared" si="122"/>
        <v>1328184</v>
      </c>
      <c r="R160" s="40">
        <v>0.32</v>
      </c>
      <c r="S160" s="6">
        <f t="shared" si="123"/>
        <v>885456</v>
      </c>
      <c r="T160" s="41">
        <v>0.2</v>
      </c>
      <c r="U160" s="6">
        <f t="shared" si="124"/>
        <v>553410</v>
      </c>
      <c r="V160" s="41">
        <v>0.2</v>
      </c>
      <c r="W160" s="6">
        <f t="shared" ref="W160:W161" si="126">V160*E160</f>
        <v>553410</v>
      </c>
      <c r="X160" s="41">
        <f t="shared" si="99"/>
        <v>1</v>
      </c>
      <c r="Y160" s="5">
        <f t="shared" si="100"/>
        <v>2767050</v>
      </c>
      <c r="Z160" s="41">
        <f t="shared" si="101"/>
        <v>1</v>
      </c>
      <c r="AA160" s="41">
        <f t="shared" si="102"/>
        <v>0</v>
      </c>
      <c r="AB160" s="6">
        <f t="shared" si="103"/>
        <v>0</v>
      </c>
      <c r="AC160" s="41"/>
      <c r="AD160" s="15">
        <v>1</v>
      </c>
      <c r="AE160" s="41">
        <f t="shared" si="104"/>
        <v>0</v>
      </c>
      <c r="AF160" s="42">
        <f t="shared" si="105"/>
        <v>0</v>
      </c>
    </row>
    <row r="161" spans="1:32">
      <c r="B161" s="31" t="s">
        <v>30</v>
      </c>
      <c r="E161" s="5">
        <v>1844700</v>
      </c>
      <c r="F161" s="39"/>
      <c r="G161" s="6">
        <f t="shared" si="117"/>
        <v>0</v>
      </c>
      <c r="I161" s="6">
        <f t="shared" si="118"/>
        <v>0</v>
      </c>
      <c r="K161" s="6">
        <f t="shared" si="119"/>
        <v>0</v>
      </c>
      <c r="M161" s="6">
        <f t="shared" si="120"/>
        <v>0</v>
      </c>
      <c r="O161" s="6">
        <f t="shared" si="121"/>
        <v>0</v>
      </c>
      <c r="Q161" s="6">
        <f t="shared" si="122"/>
        <v>0</v>
      </c>
      <c r="R161" s="40">
        <v>0.55000000000000004</v>
      </c>
      <c r="S161" s="6">
        <f t="shared" si="123"/>
        <v>1014585.0000000001</v>
      </c>
      <c r="T161" s="41">
        <v>0.45</v>
      </c>
      <c r="U161" s="6">
        <f t="shared" si="124"/>
        <v>830115</v>
      </c>
      <c r="V161" s="41">
        <v>0.45</v>
      </c>
      <c r="W161" s="6">
        <f t="shared" si="126"/>
        <v>830115</v>
      </c>
      <c r="X161" s="41">
        <f t="shared" si="99"/>
        <v>1</v>
      </c>
      <c r="Y161" s="5">
        <f t="shared" si="100"/>
        <v>1844700</v>
      </c>
      <c r="Z161" s="41">
        <f t="shared" si="101"/>
        <v>1</v>
      </c>
      <c r="AA161" s="41">
        <f t="shared" si="102"/>
        <v>0</v>
      </c>
      <c r="AB161" s="6">
        <f t="shared" si="103"/>
        <v>0</v>
      </c>
      <c r="AC161" s="41"/>
      <c r="AD161" s="15">
        <v>1</v>
      </c>
      <c r="AE161" s="41">
        <f t="shared" si="104"/>
        <v>0</v>
      </c>
      <c r="AF161" s="42">
        <f t="shared" si="105"/>
        <v>0</v>
      </c>
    </row>
    <row r="162" spans="1:32">
      <c r="B162" s="35" t="s">
        <v>71</v>
      </c>
      <c r="C162" s="4">
        <f>3689400+5000000</f>
        <v>8689400</v>
      </c>
      <c r="E162" s="5"/>
      <c r="F162" s="39"/>
      <c r="M162" s="6">
        <f t="shared" si="120"/>
        <v>0</v>
      </c>
      <c r="O162" s="6">
        <f t="shared" si="121"/>
        <v>0</v>
      </c>
      <c r="Q162" s="6">
        <f t="shared" si="122"/>
        <v>0</v>
      </c>
      <c r="S162" s="6">
        <f t="shared" si="123"/>
        <v>0</v>
      </c>
      <c r="T162" s="41"/>
      <c r="U162" s="6">
        <f t="shared" si="124"/>
        <v>0</v>
      </c>
      <c r="V162" s="41"/>
      <c r="W162" s="6">
        <f t="shared" si="125"/>
        <v>0</v>
      </c>
      <c r="X162" s="41">
        <f t="shared" si="99"/>
        <v>0</v>
      </c>
      <c r="Y162" s="5">
        <f t="shared" si="100"/>
        <v>0</v>
      </c>
      <c r="Z162" s="41"/>
      <c r="AA162" s="41"/>
      <c r="AB162" s="6">
        <f t="shared" si="103"/>
        <v>0</v>
      </c>
      <c r="AC162" s="41"/>
      <c r="AD162" s="15">
        <v>0</v>
      </c>
      <c r="AE162" s="41">
        <f t="shared" si="104"/>
        <v>0</v>
      </c>
      <c r="AF162" s="42">
        <f t="shared" si="105"/>
        <v>0</v>
      </c>
    </row>
    <row r="163" spans="1:32">
      <c r="B163" s="35" t="s">
        <v>72</v>
      </c>
      <c r="E163" s="5"/>
      <c r="F163" s="39"/>
      <c r="M163" s="6">
        <f t="shared" si="120"/>
        <v>0</v>
      </c>
      <c r="O163" s="6">
        <f t="shared" si="121"/>
        <v>0</v>
      </c>
      <c r="Q163" s="6">
        <f t="shared" si="122"/>
        <v>0</v>
      </c>
      <c r="S163" s="6">
        <f t="shared" si="123"/>
        <v>0</v>
      </c>
      <c r="T163" s="41"/>
      <c r="U163" s="6">
        <f t="shared" si="124"/>
        <v>0</v>
      </c>
      <c r="V163" s="41"/>
      <c r="W163" s="6">
        <f t="shared" si="125"/>
        <v>0</v>
      </c>
      <c r="X163" s="41">
        <f t="shared" si="99"/>
        <v>0</v>
      </c>
      <c r="Y163" s="5">
        <f t="shared" si="100"/>
        <v>0</v>
      </c>
      <c r="Z163" s="41"/>
      <c r="AA163" s="41"/>
      <c r="AB163" s="6">
        <f t="shared" si="103"/>
        <v>0</v>
      </c>
      <c r="AC163" s="41"/>
      <c r="AD163" s="15">
        <v>0</v>
      </c>
      <c r="AE163" s="41">
        <f t="shared" si="104"/>
        <v>0</v>
      </c>
      <c r="AF163" s="42">
        <f t="shared" si="105"/>
        <v>0</v>
      </c>
    </row>
    <row r="164" spans="1:32" ht="15" customHeight="1">
      <c r="B164" s="31" t="s">
        <v>33</v>
      </c>
      <c r="E164" s="5">
        <f>+C162*0.85</f>
        <v>7385990</v>
      </c>
      <c r="F164" s="39"/>
      <c r="L164" s="40">
        <v>0.5</v>
      </c>
      <c r="M164" s="6">
        <f t="shared" si="120"/>
        <v>3692995</v>
      </c>
      <c r="O164" s="6">
        <f t="shared" si="121"/>
        <v>0</v>
      </c>
      <c r="P164" s="40">
        <v>0.5</v>
      </c>
      <c r="Q164" s="6">
        <f t="shared" si="122"/>
        <v>3692995</v>
      </c>
      <c r="S164" s="6">
        <f t="shared" si="123"/>
        <v>0</v>
      </c>
      <c r="T164" s="41"/>
      <c r="U164" s="6">
        <f t="shared" si="124"/>
        <v>0</v>
      </c>
      <c r="V164" s="41"/>
      <c r="W164" s="6">
        <f t="shared" si="125"/>
        <v>0</v>
      </c>
      <c r="X164" s="41">
        <f t="shared" si="99"/>
        <v>1</v>
      </c>
      <c r="Y164" s="5">
        <f t="shared" si="100"/>
        <v>7385990</v>
      </c>
      <c r="Z164" s="41">
        <f t="shared" si="101"/>
        <v>1</v>
      </c>
      <c r="AA164" s="41">
        <f t="shared" si="102"/>
        <v>0</v>
      </c>
      <c r="AB164" s="6">
        <f t="shared" si="103"/>
        <v>0</v>
      </c>
      <c r="AC164" s="41"/>
      <c r="AD164" s="15">
        <v>1</v>
      </c>
      <c r="AE164" s="41">
        <f t="shared" si="104"/>
        <v>0</v>
      </c>
      <c r="AF164" s="42">
        <f t="shared" si="105"/>
        <v>0</v>
      </c>
    </row>
    <row r="165" spans="1:32">
      <c r="B165" s="31" t="s">
        <v>34</v>
      </c>
      <c r="E165" s="5">
        <f>+C162*0.15</f>
        <v>1303410</v>
      </c>
      <c r="F165" s="39"/>
      <c r="M165" s="6">
        <f t="shared" si="120"/>
        <v>0</v>
      </c>
      <c r="O165" s="6">
        <f t="shared" si="121"/>
        <v>0</v>
      </c>
      <c r="Q165" s="6">
        <f t="shared" si="122"/>
        <v>0</v>
      </c>
      <c r="R165" s="40">
        <v>0.8</v>
      </c>
      <c r="S165" s="6">
        <f t="shared" si="123"/>
        <v>1042728</v>
      </c>
      <c r="T165" s="41">
        <v>0.2</v>
      </c>
      <c r="U165" s="6">
        <f t="shared" si="124"/>
        <v>260682</v>
      </c>
      <c r="V165" s="41">
        <v>0.2</v>
      </c>
      <c r="W165" s="6">
        <f t="shared" ref="W165:W166" si="127">V165*E165</f>
        <v>260682</v>
      </c>
      <c r="X165" s="41">
        <f t="shared" si="99"/>
        <v>1</v>
      </c>
      <c r="Y165" s="5">
        <f t="shared" si="100"/>
        <v>1303410</v>
      </c>
      <c r="Z165" s="41">
        <f t="shared" si="101"/>
        <v>1</v>
      </c>
      <c r="AA165" s="41">
        <f t="shared" si="102"/>
        <v>0</v>
      </c>
      <c r="AB165" s="6">
        <f t="shared" si="103"/>
        <v>0</v>
      </c>
      <c r="AC165" s="41"/>
      <c r="AD165" s="15">
        <v>1</v>
      </c>
      <c r="AE165" s="41">
        <f t="shared" si="104"/>
        <v>0</v>
      </c>
      <c r="AF165" s="42">
        <f t="shared" si="105"/>
        <v>0</v>
      </c>
    </row>
    <row r="166" spans="1:32">
      <c r="B166" s="31" t="s">
        <v>35</v>
      </c>
      <c r="E166" s="5">
        <f>+C162*0.05</f>
        <v>434470</v>
      </c>
      <c r="F166" s="39"/>
      <c r="M166" s="6">
        <f t="shared" si="120"/>
        <v>0</v>
      </c>
      <c r="O166" s="6">
        <f t="shared" si="121"/>
        <v>0</v>
      </c>
      <c r="Q166" s="6">
        <f t="shared" si="122"/>
        <v>0</v>
      </c>
      <c r="S166" s="6">
        <f t="shared" si="123"/>
        <v>0</v>
      </c>
      <c r="T166" s="41">
        <v>1</v>
      </c>
      <c r="U166" s="6">
        <f t="shared" si="124"/>
        <v>434470</v>
      </c>
      <c r="V166" s="41">
        <v>1</v>
      </c>
      <c r="W166" s="6">
        <f t="shared" si="127"/>
        <v>434470</v>
      </c>
      <c r="X166" s="41">
        <f t="shared" si="99"/>
        <v>1</v>
      </c>
      <c r="Y166" s="5">
        <f t="shared" si="100"/>
        <v>434470</v>
      </c>
      <c r="Z166" s="41">
        <f t="shared" si="101"/>
        <v>1</v>
      </c>
      <c r="AA166" s="41">
        <f t="shared" si="102"/>
        <v>0</v>
      </c>
      <c r="AB166" s="6">
        <f t="shared" si="103"/>
        <v>0</v>
      </c>
      <c r="AC166" s="41"/>
      <c r="AD166" s="15">
        <v>1</v>
      </c>
      <c r="AE166" s="41">
        <f t="shared" si="104"/>
        <v>0</v>
      </c>
      <c r="AF166" s="42">
        <f t="shared" si="105"/>
        <v>0</v>
      </c>
    </row>
    <row r="167" spans="1:32">
      <c r="B167" s="35" t="s">
        <v>73</v>
      </c>
      <c r="C167" s="4">
        <f>3689400+5000000</f>
        <v>8689400</v>
      </c>
      <c r="E167" s="5"/>
      <c r="F167" s="39"/>
      <c r="M167" s="6">
        <f t="shared" si="120"/>
        <v>0</v>
      </c>
      <c r="O167" s="6">
        <f t="shared" si="121"/>
        <v>0</v>
      </c>
      <c r="Q167" s="6">
        <f t="shared" si="122"/>
        <v>0</v>
      </c>
      <c r="S167" s="6">
        <f t="shared" si="123"/>
        <v>0</v>
      </c>
      <c r="T167" s="41"/>
      <c r="U167" s="6">
        <f t="shared" si="124"/>
        <v>0</v>
      </c>
      <c r="V167" s="41"/>
      <c r="W167" s="6">
        <f t="shared" si="125"/>
        <v>0</v>
      </c>
      <c r="X167" s="41">
        <f t="shared" si="99"/>
        <v>0</v>
      </c>
      <c r="Y167" s="5">
        <f t="shared" si="100"/>
        <v>0</v>
      </c>
      <c r="Z167" s="41"/>
      <c r="AA167" s="41"/>
      <c r="AB167" s="6">
        <f t="shared" si="103"/>
        <v>0</v>
      </c>
      <c r="AC167" s="41"/>
      <c r="AD167" s="15">
        <v>0</v>
      </c>
      <c r="AE167" s="41">
        <f t="shared" si="104"/>
        <v>0</v>
      </c>
      <c r="AF167" s="42">
        <f t="shared" si="105"/>
        <v>0</v>
      </c>
    </row>
    <row r="168" spans="1:32">
      <c r="B168" s="31" t="s">
        <v>33</v>
      </c>
      <c r="E168" s="5">
        <f>+C167*0.85</f>
        <v>7385990</v>
      </c>
      <c r="F168" s="39"/>
      <c r="M168" s="6">
        <f t="shared" si="120"/>
        <v>0</v>
      </c>
      <c r="O168" s="6">
        <f t="shared" si="121"/>
        <v>0</v>
      </c>
      <c r="Q168" s="6">
        <f t="shared" si="122"/>
        <v>0</v>
      </c>
      <c r="R168" s="40">
        <v>0.4</v>
      </c>
      <c r="S168" s="6">
        <f t="shared" si="123"/>
        <v>2954396</v>
      </c>
      <c r="T168" s="41">
        <v>0.6</v>
      </c>
      <c r="U168" s="6">
        <f t="shared" si="124"/>
        <v>4431594</v>
      </c>
      <c r="V168" s="41">
        <v>0.6</v>
      </c>
      <c r="W168" s="6">
        <f t="shared" ref="W168:W170" si="128">V168*E168</f>
        <v>4431594</v>
      </c>
      <c r="X168" s="41">
        <f t="shared" si="99"/>
        <v>1</v>
      </c>
      <c r="Y168" s="5">
        <f t="shared" si="100"/>
        <v>7385990</v>
      </c>
      <c r="Z168" s="41">
        <f t="shared" si="101"/>
        <v>1</v>
      </c>
      <c r="AA168" s="41">
        <f t="shared" si="102"/>
        <v>0</v>
      </c>
      <c r="AB168" s="6">
        <f t="shared" si="103"/>
        <v>0</v>
      </c>
      <c r="AC168" s="41"/>
      <c r="AD168" s="15">
        <v>1</v>
      </c>
      <c r="AE168" s="41">
        <f t="shared" si="104"/>
        <v>0</v>
      </c>
      <c r="AF168" s="42">
        <f t="shared" si="105"/>
        <v>0</v>
      </c>
    </row>
    <row r="169" spans="1:32">
      <c r="B169" s="31" t="s">
        <v>34</v>
      </c>
      <c r="E169" s="5">
        <f>+C167*0.15</f>
        <v>1303410</v>
      </c>
      <c r="F169" s="39"/>
      <c r="M169" s="6">
        <f t="shared" si="120"/>
        <v>0</v>
      </c>
      <c r="O169" s="6">
        <f t="shared" si="121"/>
        <v>0</v>
      </c>
      <c r="Q169" s="6">
        <f t="shared" si="122"/>
        <v>0</v>
      </c>
      <c r="S169" s="6">
        <f t="shared" si="123"/>
        <v>0</v>
      </c>
      <c r="T169" s="41">
        <v>1</v>
      </c>
      <c r="U169" s="6">
        <f t="shared" si="124"/>
        <v>1303410</v>
      </c>
      <c r="V169" s="41">
        <v>1</v>
      </c>
      <c r="W169" s="6">
        <f t="shared" si="128"/>
        <v>1303410</v>
      </c>
      <c r="X169" s="41">
        <f t="shared" si="99"/>
        <v>1</v>
      </c>
      <c r="Y169" s="5">
        <f t="shared" si="100"/>
        <v>1303410</v>
      </c>
      <c r="Z169" s="41">
        <f t="shared" si="101"/>
        <v>1</v>
      </c>
      <c r="AA169" s="41">
        <f t="shared" si="102"/>
        <v>0</v>
      </c>
      <c r="AB169" s="6">
        <f t="shared" si="103"/>
        <v>0</v>
      </c>
      <c r="AC169" s="41"/>
      <c r="AD169" s="15">
        <v>1</v>
      </c>
      <c r="AE169" s="41">
        <f t="shared" si="104"/>
        <v>0</v>
      </c>
      <c r="AF169" s="42">
        <f t="shared" si="105"/>
        <v>0</v>
      </c>
    </row>
    <row r="170" spans="1:32">
      <c r="B170" s="31" t="s">
        <v>35</v>
      </c>
      <c r="E170" s="5">
        <f>+C167*0.05</f>
        <v>434470</v>
      </c>
      <c r="F170" s="39"/>
      <c r="M170" s="6">
        <f t="shared" si="120"/>
        <v>0</v>
      </c>
      <c r="O170" s="6">
        <f t="shared" si="121"/>
        <v>0</v>
      </c>
      <c r="Q170" s="6">
        <f t="shared" si="122"/>
        <v>0</v>
      </c>
      <c r="S170" s="6">
        <f t="shared" si="123"/>
        <v>0</v>
      </c>
      <c r="T170" s="41">
        <v>1</v>
      </c>
      <c r="U170" s="6">
        <f t="shared" si="124"/>
        <v>434470</v>
      </c>
      <c r="V170" s="41">
        <v>1</v>
      </c>
      <c r="W170" s="6">
        <f t="shared" si="128"/>
        <v>434470</v>
      </c>
      <c r="X170" s="41">
        <f t="shared" si="99"/>
        <v>1</v>
      </c>
      <c r="Y170" s="5">
        <f t="shared" si="100"/>
        <v>434470</v>
      </c>
      <c r="Z170" s="41">
        <f t="shared" si="101"/>
        <v>1</v>
      </c>
      <c r="AA170" s="41">
        <f t="shared" si="102"/>
        <v>0</v>
      </c>
      <c r="AB170" s="6">
        <f t="shared" si="103"/>
        <v>0</v>
      </c>
      <c r="AC170" s="41"/>
      <c r="AD170" s="15">
        <v>1</v>
      </c>
      <c r="AE170" s="41">
        <f t="shared" si="104"/>
        <v>0</v>
      </c>
      <c r="AF170" s="42">
        <f t="shared" si="105"/>
        <v>0</v>
      </c>
    </row>
    <row r="171" spans="1:32">
      <c r="E171" s="5"/>
      <c r="F171" s="39"/>
      <c r="M171" s="6">
        <f t="shared" si="120"/>
        <v>0</v>
      </c>
      <c r="O171" s="6">
        <f t="shared" si="121"/>
        <v>0</v>
      </c>
      <c r="Q171" s="6">
        <f t="shared" si="122"/>
        <v>0</v>
      </c>
      <c r="S171" s="6">
        <f t="shared" si="123"/>
        <v>0</v>
      </c>
      <c r="T171" s="41"/>
      <c r="U171" s="6">
        <f t="shared" si="124"/>
        <v>0</v>
      </c>
      <c r="V171" s="41"/>
      <c r="W171" s="6">
        <f t="shared" si="125"/>
        <v>0</v>
      </c>
      <c r="X171" s="41">
        <f t="shared" si="99"/>
        <v>0</v>
      </c>
      <c r="Y171" s="5">
        <f t="shared" si="100"/>
        <v>0</v>
      </c>
      <c r="Z171" s="41"/>
      <c r="AA171" s="41"/>
      <c r="AB171" s="6">
        <f t="shared" si="103"/>
        <v>0</v>
      </c>
      <c r="AC171" s="41"/>
      <c r="AD171" s="15">
        <v>0</v>
      </c>
      <c r="AE171" s="41">
        <f t="shared" si="104"/>
        <v>0</v>
      </c>
      <c r="AF171" s="42">
        <f t="shared" si="105"/>
        <v>0</v>
      </c>
    </row>
    <row r="172" spans="1:32" s="65" customFormat="1">
      <c r="A172" s="61">
        <v>10</v>
      </c>
      <c r="B172" s="34" t="s">
        <v>74</v>
      </c>
      <c r="C172" s="62">
        <f>SUM(E173:E181)</f>
        <v>10092125</v>
      </c>
      <c r="D172" s="62"/>
      <c r="E172" s="10"/>
      <c r="F172" s="63"/>
      <c r="G172" s="11"/>
      <c r="H172" s="64"/>
      <c r="I172" s="11"/>
      <c r="J172" s="64"/>
      <c r="K172" s="11"/>
      <c r="L172" s="64"/>
      <c r="M172" s="11"/>
      <c r="N172" s="64"/>
      <c r="O172" s="11"/>
      <c r="P172" s="64"/>
      <c r="Q172" s="11"/>
      <c r="R172" s="64"/>
      <c r="S172" s="11"/>
      <c r="U172" s="11"/>
      <c r="W172" s="11"/>
      <c r="X172" s="41">
        <f t="shared" si="99"/>
        <v>0</v>
      </c>
      <c r="Y172" s="5">
        <f t="shared" si="100"/>
        <v>0</v>
      </c>
      <c r="Z172" s="41"/>
      <c r="AA172" s="41"/>
      <c r="AB172" s="6">
        <f t="shared" si="103"/>
        <v>0</v>
      </c>
      <c r="AC172" s="41"/>
      <c r="AD172" s="66">
        <v>0</v>
      </c>
      <c r="AE172" s="41">
        <f t="shared" si="104"/>
        <v>0</v>
      </c>
      <c r="AF172" s="42">
        <f t="shared" si="105"/>
        <v>0</v>
      </c>
    </row>
    <row r="173" spans="1:32" ht="15" customHeight="1">
      <c r="B173" s="31" t="s">
        <v>22</v>
      </c>
      <c r="E173" s="5">
        <v>100000</v>
      </c>
      <c r="F173" s="39"/>
      <c r="G173" s="6">
        <f>+F173*E173</f>
        <v>0</v>
      </c>
      <c r="I173" s="6">
        <f t="shared" ref="I173:I181" si="129">+H173*E173</f>
        <v>0</v>
      </c>
      <c r="J173" s="40">
        <v>1</v>
      </c>
      <c r="K173" s="6">
        <f t="shared" ref="K173:K181" si="130">+J173*E173</f>
        <v>100000</v>
      </c>
      <c r="M173" s="6">
        <f t="shared" ref="M173:M191" si="131">+L173*E173</f>
        <v>0</v>
      </c>
      <c r="O173" s="6">
        <f t="shared" ref="O173:O191" si="132">+N173*E173</f>
        <v>0</v>
      </c>
      <c r="Q173" s="6">
        <f t="shared" ref="Q173:Q191" si="133">+P173*E173</f>
        <v>0</v>
      </c>
      <c r="S173" s="6">
        <f t="shared" ref="S173:S191" si="134">+R173*E173</f>
        <v>0</v>
      </c>
      <c r="T173" s="41"/>
      <c r="U173" s="6">
        <f t="shared" ref="U173:U191" si="135">+T173*E173</f>
        <v>0</v>
      </c>
      <c r="V173" s="41"/>
      <c r="W173" s="6">
        <f t="shared" ref="W173:W189" si="136">+V173*G173</f>
        <v>0</v>
      </c>
      <c r="X173" s="41">
        <f t="shared" si="99"/>
        <v>1</v>
      </c>
      <c r="Y173" s="5">
        <f t="shared" si="100"/>
        <v>100000</v>
      </c>
      <c r="Z173" s="41">
        <f t="shared" si="101"/>
        <v>1</v>
      </c>
      <c r="AA173" s="41">
        <f t="shared" si="102"/>
        <v>0</v>
      </c>
      <c r="AB173" s="6">
        <f t="shared" si="103"/>
        <v>0</v>
      </c>
      <c r="AC173" s="41"/>
      <c r="AD173" s="15">
        <v>1</v>
      </c>
      <c r="AE173" s="41">
        <f t="shared" si="104"/>
        <v>0</v>
      </c>
      <c r="AF173" s="42">
        <f t="shared" si="105"/>
        <v>0</v>
      </c>
    </row>
    <row r="174" spans="1:32" ht="15" customHeight="1">
      <c r="B174" s="31" t="s">
        <v>40</v>
      </c>
      <c r="E174" s="5">
        <f>768625*0.4</f>
        <v>307450</v>
      </c>
      <c r="F174" s="39"/>
      <c r="G174" s="6">
        <f>+F174*E174</f>
        <v>0</v>
      </c>
      <c r="I174" s="6">
        <f t="shared" si="129"/>
        <v>0</v>
      </c>
      <c r="J174" s="40">
        <v>0.5</v>
      </c>
      <c r="K174" s="6">
        <f t="shared" si="130"/>
        <v>153725</v>
      </c>
      <c r="L174" s="40">
        <v>0.5</v>
      </c>
      <c r="M174" s="6">
        <f t="shared" si="131"/>
        <v>153725</v>
      </c>
      <c r="O174" s="6">
        <f t="shared" si="132"/>
        <v>0</v>
      </c>
      <c r="Q174" s="6">
        <f t="shared" si="133"/>
        <v>0</v>
      </c>
      <c r="S174" s="6">
        <f t="shared" si="134"/>
        <v>0</v>
      </c>
      <c r="T174" s="41"/>
      <c r="U174" s="6">
        <f t="shared" si="135"/>
        <v>0</v>
      </c>
      <c r="V174" s="41"/>
      <c r="W174" s="6">
        <f t="shared" si="136"/>
        <v>0</v>
      </c>
      <c r="X174" s="41">
        <f t="shared" si="99"/>
        <v>1</v>
      </c>
      <c r="Y174" s="5">
        <f t="shared" si="100"/>
        <v>307450</v>
      </c>
      <c r="Z174" s="41">
        <f t="shared" si="101"/>
        <v>1</v>
      </c>
      <c r="AA174" s="41">
        <f t="shared" si="102"/>
        <v>0</v>
      </c>
      <c r="AB174" s="6">
        <f t="shared" si="103"/>
        <v>0</v>
      </c>
      <c r="AC174" s="41"/>
      <c r="AD174" s="15">
        <v>1</v>
      </c>
      <c r="AE174" s="41">
        <f t="shared" si="104"/>
        <v>0</v>
      </c>
      <c r="AF174" s="42">
        <f t="shared" si="105"/>
        <v>0</v>
      </c>
    </row>
    <row r="175" spans="1:32" ht="15" customHeight="1">
      <c r="B175" s="31" t="s">
        <v>24</v>
      </c>
      <c r="E175" s="5">
        <f>768625*0.6</f>
        <v>461175</v>
      </c>
      <c r="F175" s="39"/>
      <c r="G175" s="6">
        <f>+F175*E175</f>
        <v>0</v>
      </c>
      <c r="I175" s="6">
        <f t="shared" si="129"/>
        <v>0</v>
      </c>
      <c r="J175" s="40">
        <v>0.5</v>
      </c>
      <c r="K175" s="6">
        <f t="shared" si="130"/>
        <v>230587.5</v>
      </c>
      <c r="L175" s="40">
        <v>0.5</v>
      </c>
      <c r="M175" s="6">
        <f t="shared" si="131"/>
        <v>230587.5</v>
      </c>
      <c r="O175" s="6">
        <f t="shared" si="132"/>
        <v>0</v>
      </c>
      <c r="Q175" s="6">
        <f t="shared" si="133"/>
        <v>0</v>
      </c>
      <c r="S175" s="6">
        <f t="shared" si="134"/>
        <v>0</v>
      </c>
      <c r="T175" s="41"/>
      <c r="U175" s="6">
        <f t="shared" si="135"/>
        <v>0</v>
      </c>
      <c r="V175" s="41"/>
      <c r="W175" s="6">
        <f t="shared" si="136"/>
        <v>0</v>
      </c>
      <c r="X175" s="41">
        <f t="shared" si="99"/>
        <v>1</v>
      </c>
      <c r="Y175" s="5">
        <f t="shared" si="100"/>
        <v>461175</v>
      </c>
      <c r="Z175" s="41">
        <f t="shared" si="101"/>
        <v>1</v>
      </c>
      <c r="AA175" s="41">
        <f t="shared" si="102"/>
        <v>0</v>
      </c>
      <c r="AB175" s="6">
        <f t="shared" si="103"/>
        <v>0</v>
      </c>
      <c r="AC175" s="41"/>
      <c r="AD175" s="15">
        <v>1</v>
      </c>
      <c r="AE175" s="41">
        <f t="shared" si="104"/>
        <v>0</v>
      </c>
      <c r="AF175" s="42">
        <f t="shared" si="105"/>
        <v>0</v>
      </c>
    </row>
    <row r="176" spans="1:32" ht="15" customHeight="1">
      <c r="B176" s="31" t="s">
        <v>68</v>
      </c>
      <c r="E176" s="5">
        <v>1537250</v>
      </c>
      <c r="F176" s="39"/>
      <c r="G176" s="6">
        <f>+F176*E176</f>
        <v>0</v>
      </c>
      <c r="I176" s="6">
        <f t="shared" si="129"/>
        <v>0</v>
      </c>
      <c r="J176" s="40">
        <v>0</v>
      </c>
      <c r="K176" s="6">
        <f t="shared" si="130"/>
        <v>0</v>
      </c>
      <c r="L176" s="40">
        <v>1</v>
      </c>
      <c r="M176" s="6">
        <f t="shared" si="131"/>
        <v>1537250</v>
      </c>
      <c r="O176" s="6">
        <f t="shared" si="132"/>
        <v>0</v>
      </c>
      <c r="Q176" s="6">
        <f t="shared" si="133"/>
        <v>0</v>
      </c>
      <c r="S176" s="6">
        <f t="shared" si="134"/>
        <v>0</v>
      </c>
      <c r="T176" s="41"/>
      <c r="U176" s="6">
        <f t="shared" si="135"/>
        <v>0</v>
      </c>
      <c r="V176" s="41"/>
      <c r="W176" s="6">
        <f t="shared" si="136"/>
        <v>0</v>
      </c>
      <c r="X176" s="41">
        <f t="shared" si="99"/>
        <v>1</v>
      </c>
      <c r="Y176" s="5">
        <f t="shared" si="100"/>
        <v>1537250</v>
      </c>
      <c r="Z176" s="41">
        <f t="shared" si="101"/>
        <v>1</v>
      </c>
      <c r="AA176" s="41">
        <f t="shared" si="102"/>
        <v>0</v>
      </c>
      <c r="AB176" s="6">
        <f t="shared" si="103"/>
        <v>0</v>
      </c>
      <c r="AC176" s="41"/>
      <c r="AD176" s="15">
        <v>1</v>
      </c>
      <c r="AE176" s="41">
        <f t="shared" si="104"/>
        <v>0</v>
      </c>
      <c r="AF176" s="42">
        <f t="shared" si="105"/>
        <v>0</v>
      </c>
    </row>
    <row r="177" spans="1:32" ht="15" customHeight="1">
      <c r="B177" s="31" t="s">
        <v>43</v>
      </c>
      <c r="E177" s="5">
        <v>1537250</v>
      </c>
      <c r="F177" s="39"/>
      <c r="G177" s="6">
        <f>+F177*E177</f>
        <v>0</v>
      </c>
      <c r="I177" s="6">
        <f t="shared" si="129"/>
        <v>0</v>
      </c>
      <c r="K177" s="6">
        <f t="shared" si="130"/>
        <v>0</v>
      </c>
      <c r="L177" s="40">
        <v>1</v>
      </c>
      <c r="M177" s="6">
        <f t="shared" si="131"/>
        <v>1537250</v>
      </c>
      <c r="O177" s="6">
        <f t="shared" si="132"/>
        <v>0</v>
      </c>
      <c r="Q177" s="6">
        <f t="shared" si="133"/>
        <v>0</v>
      </c>
      <c r="S177" s="6">
        <f t="shared" si="134"/>
        <v>0</v>
      </c>
      <c r="T177" s="41"/>
      <c r="U177" s="6">
        <f t="shared" si="135"/>
        <v>0</v>
      </c>
      <c r="V177" s="41"/>
      <c r="W177" s="6">
        <f t="shared" si="136"/>
        <v>0</v>
      </c>
      <c r="X177" s="41">
        <f t="shared" si="99"/>
        <v>1</v>
      </c>
      <c r="Y177" s="5">
        <f t="shared" si="100"/>
        <v>1537250</v>
      </c>
      <c r="Z177" s="41">
        <f t="shared" si="101"/>
        <v>1</v>
      </c>
      <c r="AA177" s="41">
        <f t="shared" si="102"/>
        <v>0</v>
      </c>
      <c r="AB177" s="6">
        <f t="shared" si="103"/>
        <v>0</v>
      </c>
      <c r="AC177" s="41"/>
      <c r="AD177" s="15">
        <v>1</v>
      </c>
      <c r="AE177" s="41">
        <f t="shared" si="104"/>
        <v>0</v>
      </c>
      <c r="AF177" s="42">
        <f t="shared" si="105"/>
        <v>0</v>
      </c>
    </row>
    <row r="178" spans="1:32" ht="15" customHeight="1">
      <c r="B178" s="31" t="s">
        <v>75</v>
      </c>
      <c r="E178" s="5">
        <v>1537250</v>
      </c>
      <c r="F178" s="39"/>
      <c r="G178" s="6">
        <f t="shared" ref="G178:G181" si="137">+F178*E178</f>
        <v>0</v>
      </c>
      <c r="I178" s="6">
        <f t="shared" si="129"/>
        <v>0</v>
      </c>
      <c r="K178" s="6">
        <f t="shared" si="130"/>
        <v>0</v>
      </c>
      <c r="M178" s="6">
        <f t="shared" si="131"/>
        <v>0</v>
      </c>
      <c r="O178" s="6">
        <f t="shared" si="132"/>
        <v>0</v>
      </c>
      <c r="Q178" s="6">
        <f t="shared" si="133"/>
        <v>0</v>
      </c>
      <c r="R178" s="40">
        <v>1</v>
      </c>
      <c r="S178" s="6">
        <f t="shared" si="134"/>
        <v>1537250</v>
      </c>
      <c r="T178" s="41"/>
      <c r="U178" s="6">
        <f t="shared" si="135"/>
        <v>0</v>
      </c>
      <c r="V178" s="41"/>
      <c r="W178" s="6">
        <f t="shared" si="136"/>
        <v>0</v>
      </c>
      <c r="X178" s="41">
        <f t="shared" si="99"/>
        <v>1</v>
      </c>
      <c r="Y178" s="5">
        <f t="shared" si="100"/>
        <v>1537250</v>
      </c>
      <c r="Z178" s="41">
        <f t="shared" si="101"/>
        <v>1</v>
      </c>
      <c r="AA178" s="41">
        <f t="shared" si="102"/>
        <v>0</v>
      </c>
      <c r="AB178" s="6">
        <f t="shared" si="103"/>
        <v>0</v>
      </c>
      <c r="AC178" s="41"/>
      <c r="AD178" s="15">
        <v>1</v>
      </c>
      <c r="AE178" s="41">
        <f t="shared" si="104"/>
        <v>0</v>
      </c>
      <c r="AF178" s="42">
        <f t="shared" si="105"/>
        <v>0</v>
      </c>
    </row>
    <row r="179" spans="1:32" ht="15" customHeight="1">
      <c r="B179" s="31" t="s">
        <v>76</v>
      </c>
      <c r="E179" s="5">
        <v>1537250</v>
      </c>
      <c r="F179" s="39"/>
      <c r="G179" s="6">
        <f t="shared" si="137"/>
        <v>0</v>
      </c>
      <c r="I179" s="6">
        <f t="shared" si="129"/>
        <v>0</v>
      </c>
      <c r="K179" s="6">
        <f t="shared" si="130"/>
        <v>0</v>
      </c>
      <c r="M179" s="6">
        <f t="shared" si="131"/>
        <v>0</v>
      </c>
      <c r="O179" s="6">
        <f t="shared" si="132"/>
        <v>0</v>
      </c>
      <c r="P179" s="40">
        <v>1</v>
      </c>
      <c r="Q179" s="6">
        <f t="shared" si="133"/>
        <v>1537250</v>
      </c>
      <c r="S179" s="6">
        <f t="shared" si="134"/>
        <v>0</v>
      </c>
      <c r="T179" s="41"/>
      <c r="U179" s="6">
        <f t="shared" si="135"/>
        <v>0</v>
      </c>
      <c r="V179" s="41"/>
      <c r="W179" s="6">
        <f t="shared" si="136"/>
        <v>0</v>
      </c>
      <c r="X179" s="41">
        <f t="shared" si="99"/>
        <v>1</v>
      </c>
      <c r="Y179" s="5">
        <f t="shared" si="100"/>
        <v>1537250</v>
      </c>
      <c r="Z179" s="41">
        <f t="shared" si="101"/>
        <v>1</v>
      </c>
      <c r="AA179" s="41">
        <f t="shared" si="102"/>
        <v>0</v>
      </c>
      <c r="AB179" s="6">
        <f t="shared" si="103"/>
        <v>0</v>
      </c>
      <c r="AC179" s="41"/>
      <c r="AD179" s="15">
        <v>1</v>
      </c>
      <c r="AE179" s="41">
        <f t="shared" si="104"/>
        <v>0</v>
      </c>
      <c r="AF179" s="42">
        <f t="shared" si="105"/>
        <v>0</v>
      </c>
    </row>
    <row r="180" spans="1:32">
      <c r="B180" s="31" t="s">
        <v>46</v>
      </c>
      <c r="E180" s="5">
        <v>1537250</v>
      </c>
      <c r="F180" s="39"/>
      <c r="G180" s="6">
        <f t="shared" si="137"/>
        <v>0</v>
      </c>
      <c r="I180" s="6">
        <f t="shared" si="129"/>
        <v>0</v>
      </c>
      <c r="K180" s="6">
        <f t="shared" si="130"/>
        <v>0</v>
      </c>
      <c r="M180" s="6">
        <f t="shared" si="131"/>
        <v>0</v>
      </c>
      <c r="O180" s="6">
        <f t="shared" si="132"/>
        <v>0</v>
      </c>
      <c r="P180" s="40">
        <v>0.23</v>
      </c>
      <c r="Q180" s="6">
        <f t="shared" si="133"/>
        <v>353567.5</v>
      </c>
      <c r="R180" s="40">
        <v>0.77</v>
      </c>
      <c r="S180" s="6">
        <f t="shared" si="134"/>
        <v>1183682.5</v>
      </c>
      <c r="T180" s="41"/>
      <c r="U180" s="6">
        <f t="shared" si="135"/>
        <v>0</v>
      </c>
      <c r="V180" s="41"/>
      <c r="W180" s="6">
        <f t="shared" si="136"/>
        <v>0</v>
      </c>
      <c r="X180" s="41">
        <f t="shared" si="99"/>
        <v>1</v>
      </c>
      <c r="Y180" s="5">
        <f t="shared" si="100"/>
        <v>1537250</v>
      </c>
      <c r="Z180" s="41">
        <f t="shared" si="101"/>
        <v>1</v>
      </c>
      <c r="AA180" s="41">
        <f t="shared" si="102"/>
        <v>0</v>
      </c>
      <c r="AB180" s="6">
        <f t="shared" si="103"/>
        <v>0</v>
      </c>
      <c r="AC180" s="41"/>
      <c r="AD180" s="15">
        <v>1</v>
      </c>
      <c r="AE180" s="41">
        <f t="shared" si="104"/>
        <v>0</v>
      </c>
      <c r="AF180" s="42">
        <f t="shared" si="105"/>
        <v>0</v>
      </c>
    </row>
    <row r="181" spans="1:32">
      <c r="B181" s="31" t="s">
        <v>30</v>
      </c>
      <c r="E181" s="5">
        <v>1537250</v>
      </c>
      <c r="F181" s="39"/>
      <c r="G181" s="6">
        <f t="shared" si="137"/>
        <v>0</v>
      </c>
      <c r="I181" s="6">
        <f t="shared" si="129"/>
        <v>0</v>
      </c>
      <c r="K181" s="6">
        <f t="shared" si="130"/>
        <v>0</v>
      </c>
      <c r="M181" s="6">
        <f t="shared" si="131"/>
        <v>0</v>
      </c>
      <c r="O181" s="6">
        <f t="shared" si="132"/>
        <v>0</v>
      </c>
      <c r="Q181" s="6">
        <f t="shared" si="133"/>
        <v>0</v>
      </c>
      <c r="R181" s="40">
        <v>0.5</v>
      </c>
      <c r="S181" s="6">
        <f t="shared" si="134"/>
        <v>768625</v>
      </c>
      <c r="T181" s="41">
        <v>0.5</v>
      </c>
      <c r="U181" s="6">
        <f t="shared" si="135"/>
        <v>768625</v>
      </c>
      <c r="V181" s="41">
        <v>0.5</v>
      </c>
      <c r="W181" s="6">
        <f t="shared" ref="W181" si="138">V181*E181</f>
        <v>768625</v>
      </c>
      <c r="X181" s="41">
        <f t="shared" si="99"/>
        <v>1</v>
      </c>
      <c r="Y181" s="5">
        <f t="shared" si="100"/>
        <v>1537250</v>
      </c>
      <c r="Z181" s="41">
        <f t="shared" si="101"/>
        <v>1</v>
      </c>
      <c r="AA181" s="41">
        <f t="shared" si="102"/>
        <v>0</v>
      </c>
      <c r="AB181" s="6">
        <f t="shared" si="103"/>
        <v>0</v>
      </c>
      <c r="AC181" s="41"/>
      <c r="AD181" s="15">
        <v>1</v>
      </c>
      <c r="AE181" s="41">
        <f t="shared" si="104"/>
        <v>0</v>
      </c>
      <c r="AF181" s="42">
        <f t="shared" si="105"/>
        <v>0</v>
      </c>
    </row>
    <row r="182" spans="1:32">
      <c r="B182" s="35" t="s">
        <v>31</v>
      </c>
      <c r="C182" s="5">
        <v>4611750</v>
      </c>
      <c r="E182" s="5"/>
      <c r="F182" s="39"/>
      <c r="M182" s="6">
        <f t="shared" si="131"/>
        <v>0</v>
      </c>
      <c r="O182" s="6">
        <f t="shared" si="132"/>
        <v>0</v>
      </c>
      <c r="Q182" s="6">
        <f t="shared" si="133"/>
        <v>0</v>
      </c>
      <c r="S182" s="6">
        <f t="shared" si="134"/>
        <v>0</v>
      </c>
      <c r="T182" s="41"/>
      <c r="U182" s="6">
        <f t="shared" si="135"/>
        <v>0</v>
      </c>
      <c r="V182" s="41"/>
      <c r="W182" s="6">
        <f t="shared" si="136"/>
        <v>0</v>
      </c>
      <c r="X182" s="41">
        <f t="shared" si="99"/>
        <v>0</v>
      </c>
      <c r="Y182" s="5">
        <f t="shared" si="100"/>
        <v>0</v>
      </c>
      <c r="Z182" s="41"/>
      <c r="AA182" s="41"/>
      <c r="AB182" s="6">
        <f t="shared" si="103"/>
        <v>0</v>
      </c>
      <c r="AC182" s="41"/>
      <c r="AD182" s="15">
        <v>0</v>
      </c>
      <c r="AE182" s="41">
        <f t="shared" si="104"/>
        <v>0</v>
      </c>
      <c r="AF182" s="42">
        <f t="shared" si="105"/>
        <v>0</v>
      </c>
    </row>
    <row r="183" spans="1:32">
      <c r="B183" s="35" t="s">
        <v>77</v>
      </c>
      <c r="C183" s="5"/>
      <c r="E183" s="5"/>
      <c r="F183" s="39"/>
      <c r="M183" s="6">
        <f t="shared" si="131"/>
        <v>0</v>
      </c>
      <c r="O183" s="6">
        <f t="shared" si="132"/>
        <v>0</v>
      </c>
      <c r="Q183" s="6">
        <f t="shared" si="133"/>
        <v>0</v>
      </c>
      <c r="S183" s="6">
        <f t="shared" si="134"/>
        <v>0</v>
      </c>
      <c r="T183" s="41"/>
      <c r="U183" s="6">
        <f t="shared" si="135"/>
        <v>0</v>
      </c>
      <c r="V183" s="41"/>
      <c r="W183" s="6">
        <f t="shared" si="136"/>
        <v>0</v>
      </c>
      <c r="X183" s="41">
        <f t="shared" si="99"/>
        <v>0</v>
      </c>
      <c r="Y183" s="5">
        <f t="shared" si="100"/>
        <v>0</v>
      </c>
      <c r="Z183" s="41"/>
      <c r="AA183" s="41"/>
      <c r="AB183" s="6">
        <f t="shared" si="103"/>
        <v>0</v>
      </c>
      <c r="AC183" s="41"/>
      <c r="AD183" s="15">
        <v>0</v>
      </c>
      <c r="AE183" s="41">
        <f t="shared" si="104"/>
        <v>0</v>
      </c>
      <c r="AF183" s="42">
        <f t="shared" si="105"/>
        <v>0</v>
      </c>
    </row>
    <row r="184" spans="1:32">
      <c r="B184" s="31" t="s">
        <v>33</v>
      </c>
      <c r="E184" s="5">
        <f>+C182*0.85</f>
        <v>3919987.5</v>
      </c>
      <c r="F184" s="39"/>
      <c r="M184" s="6">
        <f t="shared" si="131"/>
        <v>0</v>
      </c>
      <c r="O184" s="6">
        <f t="shared" si="132"/>
        <v>0</v>
      </c>
      <c r="Q184" s="6">
        <f t="shared" si="133"/>
        <v>0</v>
      </c>
      <c r="R184" s="40">
        <v>1</v>
      </c>
      <c r="S184" s="6">
        <f t="shared" si="134"/>
        <v>3919987.5</v>
      </c>
      <c r="T184" s="41"/>
      <c r="U184" s="6">
        <f t="shared" si="135"/>
        <v>0</v>
      </c>
      <c r="V184" s="41"/>
      <c r="W184" s="6">
        <f t="shared" si="136"/>
        <v>0</v>
      </c>
      <c r="X184" s="41">
        <f t="shared" si="99"/>
        <v>1</v>
      </c>
      <c r="Y184" s="5">
        <f t="shared" si="100"/>
        <v>3919987.5</v>
      </c>
      <c r="Z184" s="41">
        <f t="shared" si="101"/>
        <v>1</v>
      </c>
      <c r="AA184" s="41">
        <f t="shared" si="102"/>
        <v>0</v>
      </c>
      <c r="AB184" s="6">
        <f t="shared" si="103"/>
        <v>0</v>
      </c>
      <c r="AC184" s="41"/>
      <c r="AD184" s="15">
        <v>1</v>
      </c>
      <c r="AE184" s="41">
        <f t="shared" si="104"/>
        <v>0</v>
      </c>
      <c r="AF184" s="42">
        <f t="shared" si="105"/>
        <v>0</v>
      </c>
    </row>
    <row r="185" spans="1:32">
      <c r="B185" s="31" t="s">
        <v>34</v>
      </c>
      <c r="E185" s="5">
        <f>+C182*0.1</f>
        <v>461175</v>
      </c>
      <c r="F185" s="39"/>
      <c r="M185" s="6">
        <f t="shared" si="131"/>
        <v>0</v>
      </c>
      <c r="O185" s="6">
        <f t="shared" si="132"/>
        <v>0</v>
      </c>
      <c r="Q185" s="6">
        <f t="shared" si="133"/>
        <v>0</v>
      </c>
      <c r="R185" s="40">
        <v>0.89999999999999991</v>
      </c>
      <c r="S185" s="6">
        <f t="shared" si="134"/>
        <v>415057.49999999994</v>
      </c>
      <c r="T185" s="41">
        <v>0.1</v>
      </c>
      <c r="U185" s="6">
        <f t="shared" si="135"/>
        <v>46117.5</v>
      </c>
      <c r="V185" s="41">
        <v>0.1</v>
      </c>
      <c r="W185" s="6">
        <f t="shared" ref="W185:W186" si="139">V185*E185</f>
        <v>46117.5</v>
      </c>
      <c r="X185" s="41">
        <f t="shared" si="99"/>
        <v>0.99999999999999989</v>
      </c>
      <c r="Y185" s="5">
        <f t="shared" si="100"/>
        <v>461174.99999999994</v>
      </c>
      <c r="Z185" s="41">
        <f t="shared" si="101"/>
        <v>0.99999999999999989</v>
      </c>
      <c r="AA185" s="41">
        <f t="shared" si="102"/>
        <v>0</v>
      </c>
      <c r="AB185" s="6">
        <f t="shared" si="103"/>
        <v>0</v>
      </c>
      <c r="AC185" s="41"/>
      <c r="AD185" s="15">
        <v>0.99999999999999989</v>
      </c>
      <c r="AE185" s="41">
        <f t="shared" si="104"/>
        <v>0</v>
      </c>
      <c r="AF185" s="42">
        <f t="shared" si="105"/>
        <v>0</v>
      </c>
    </row>
    <row r="186" spans="1:32">
      <c r="B186" s="31" t="s">
        <v>35</v>
      </c>
      <c r="E186" s="5">
        <f>+C182*0.05</f>
        <v>230587.5</v>
      </c>
      <c r="F186" s="39"/>
      <c r="M186" s="6">
        <f t="shared" si="131"/>
        <v>0</v>
      </c>
      <c r="O186" s="6">
        <f t="shared" si="132"/>
        <v>0</v>
      </c>
      <c r="Q186" s="6">
        <f t="shared" si="133"/>
        <v>0</v>
      </c>
      <c r="S186" s="6">
        <f t="shared" si="134"/>
        <v>0</v>
      </c>
      <c r="T186" s="41">
        <v>1</v>
      </c>
      <c r="U186" s="6">
        <f t="shared" si="135"/>
        <v>230587.5</v>
      </c>
      <c r="V186" s="41">
        <v>1</v>
      </c>
      <c r="W186" s="6">
        <f t="shared" si="139"/>
        <v>230587.5</v>
      </c>
      <c r="X186" s="41">
        <f t="shared" si="99"/>
        <v>1</v>
      </c>
      <c r="Y186" s="5">
        <f t="shared" si="100"/>
        <v>230587.5</v>
      </c>
      <c r="Z186" s="41">
        <f t="shared" si="101"/>
        <v>1</v>
      </c>
      <c r="AA186" s="41">
        <f t="shared" si="102"/>
        <v>0</v>
      </c>
      <c r="AB186" s="6">
        <f t="shared" si="103"/>
        <v>0</v>
      </c>
      <c r="AC186" s="41"/>
      <c r="AD186" s="15">
        <v>1</v>
      </c>
      <c r="AE186" s="41">
        <f t="shared" si="104"/>
        <v>0</v>
      </c>
      <c r="AF186" s="42">
        <f t="shared" si="105"/>
        <v>0</v>
      </c>
    </row>
    <row r="187" spans="1:32">
      <c r="B187" s="35" t="s">
        <v>71</v>
      </c>
      <c r="C187" s="4">
        <v>6149000</v>
      </c>
      <c r="E187" s="5"/>
      <c r="F187" s="39"/>
      <c r="M187" s="6">
        <f t="shared" si="131"/>
        <v>0</v>
      </c>
      <c r="O187" s="6">
        <f t="shared" si="132"/>
        <v>0</v>
      </c>
      <c r="Q187" s="6">
        <f t="shared" si="133"/>
        <v>0</v>
      </c>
      <c r="S187" s="6">
        <f t="shared" si="134"/>
        <v>0</v>
      </c>
      <c r="T187" s="41"/>
      <c r="U187" s="6">
        <f t="shared" si="135"/>
        <v>0</v>
      </c>
      <c r="V187" s="41"/>
      <c r="W187" s="6">
        <f t="shared" si="136"/>
        <v>0</v>
      </c>
      <c r="X187" s="41">
        <f t="shared" si="99"/>
        <v>0</v>
      </c>
      <c r="Y187" s="5">
        <f t="shared" si="100"/>
        <v>0</v>
      </c>
      <c r="Z187" s="41"/>
      <c r="AA187" s="41"/>
      <c r="AB187" s="6">
        <f t="shared" si="103"/>
        <v>0</v>
      </c>
      <c r="AC187" s="41"/>
      <c r="AD187" s="15">
        <v>0</v>
      </c>
      <c r="AE187" s="41">
        <f t="shared" si="104"/>
        <v>0</v>
      </c>
      <c r="AF187" s="42">
        <f t="shared" si="105"/>
        <v>0</v>
      </c>
    </row>
    <row r="188" spans="1:32">
      <c r="B188" s="35" t="s">
        <v>78</v>
      </c>
      <c r="E188" s="5"/>
      <c r="F188" s="39"/>
      <c r="M188" s="6">
        <f t="shared" si="131"/>
        <v>0</v>
      </c>
      <c r="O188" s="6">
        <f t="shared" si="132"/>
        <v>0</v>
      </c>
      <c r="Q188" s="6">
        <f t="shared" si="133"/>
        <v>0</v>
      </c>
      <c r="S188" s="6">
        <f t="shared" si="134"/>
        <v>0</v>
      </c>
      <c r="T188" s="41"/>
      <c r="U188" s="6">
        <f t="shared" si="135"/>
        <v>0</v>
      </c>
      <c r="V188" s="41"/>
      <c r="W188" s="6">
        <f t="shared" si="136"/>
        <v>0</v>
      </c>
      <c r="X188" s="41">
        <f t="shared" si="99"/>
        <v>0</v>
      </c>
      <c r="Y188" s="5">
        <f t="shared" si="100"/>
        <v>0</v>
      </c>
      <c r="Z188" s="41"/>
      <c r="AA188" s="41"/>
      <c r="AB188" s="6">
        <f t="shared" si="103"/>
        <v>0</v>
      </c>
      <c r="AC188" s="41"/>
      <c r="AD188" s="15">
        <v>0</v>
      </c>
      <c r="AE188" s="41">
        <f t="shared" si="104"/>
        <v>0</v>
      </c>
      <c r="AF188" s="42">
        <f t="shared" si="105"/>
        <v>0</v>
      </c>
    </row>
    <row r="189" spans="1:32">
      <c r="B189" s="31" t="s">
        <v>33</v>
      </c>
      <c r="E189" s="5">
        <f>+C187*0.85</f>
        <v>5226650</v>
      </c>
      <c r="F189" s="39"/>
      <c r="M189" s="6">
        <f t="shared" si="131"/>
        <v>0</v>
      </c>
      <c r="O189" s="6">
        <f t="shared" si="132"/>
        <v>0</v>
      </c>
      <c r="Q189" s="6">
        <f t="shared" si="133"/>
        <v>0</v>
      </c>
      <c r="R189" s="40">
        <v>1</v>
      </c>
      <c r="S189" s="6">
        <f t="shared" si="134"/>
        <v>5226650</v>
      </c>
      <c r="T189" s="41"/>
      <c r="U189" s="6">
        <f t="shared" si="135"/>
        <v>0</v>
      </c>
      <c r="V189" s="41"/>
      <c r="W189" s="6">
        <f t="shared" si="136"/>
        <v>0</v>
      </c>
      <c r="X189" s="41">
        <f t="shared" si="99"/>
        <v>1</v>
      </c>
      <c r="Y189" s="5">
        <f t="shared" si="100"/>
        <v>5226650</v>
      </c>
      <c r="Z189" s="41">
        <f t="shared" si="101"/>
        <v>1</v>
      </c>
      <c r="AA189" s="41">
        <f t="shared" si="102"/>
        <v>0</v>
      </c>
      <c r="AB189" s="6">
        <f t="shared" si="103"/>
        <v>0</v>
      </c>
      <c r="AC189" s="41"/>
      <c r="AD189" s="15">
        <v>1</v>
      </c>
      <c r="AE189" s="41">
        <f t="shared" si="104"/>
        <v>0</v>
      </c>
      <c r="AF189" s="42">
        <f t="shared" si="105"/>
        <v>0</v>
      </c>
    </row>
    <row r="190" spans="1:32">
      <c r="B190" s="31" t="s">
        <v>34</v>
      </c>
      <c r="E190" s="5">
        <f>+C187*0.1</f>
        <v>614900</v>
      </c>
      <c r="F190" s="39"/>
      <c r="M190" s="6">
        <f t="shared" si="131"/>
        <v>0</v>
      </c>
      <c r="O190" s="6">
        <f t="shared" si="132"/>
        <v>0</v>
      </c>
      <c r="Q190" s="6">
        <f t="shared" si="133"/>
        <v>0</v>
      </c>
      <c r="R190" s="40">
        <v>0.89999999999999991</v>
      </c>
      <c r="S190" s="6">
        <f t="shared" si="134"/>
        <v>553410</v>
      </c>
      <c r="T190" s="41">
        <v>0.1</v>
      </c>
      <c r="U190" s="6">
        <f t="shared" si="135"/>
        <v>61490</v>
      </c>
      <c r="V190" s="41">
        <v>0.1</v>
      </c>
      <c r="W190" s="6">
        <f t="shared" ref="W190:W191" si="140">V190*E190</f>
        <v>61490</v>
      </c>
      <c r="X190" s="41">
        <f t="shared" si="99"/>
        <v>0.99999999999999989</v>
      </c>
      <c r="Y190" s="5">
        <f t="shared" si="100"/>
        <v>614900</v>
      </c>
      <c r="Z190" s="41">
        <f t="shared" si="101"/>
        <v>0.99999999999999989</v>
      </c>
      <c r="AA190" s="41">
        <f t="shared" si="102"/>
        <v>0</v>
      </c>
      <c r="AB190" s="6">
        <f t="shared" si="103"/>
        <v>0</v>
      </c>
      <c r="AC190" s="41"/>
      <c r="AD190" s="15">
        <v>0.99999999999999989</v>
      </c>
      <c r="AE190" s="41">
        <f t="shared" si="104"/>
        <v>0</v>
      </c>
      <c r="AF190" s="42">
        <f t="shared" si="105"/>
        <v>0</v>
      </c>
    </row>
    <row r="191" spans="1:32">
      <c r="B191" s="31" t="s">
        <v>35</v>
      </c>
      <c r="E191" s="5">
        <f>+C187*0.05</f>
        <v>307450</v>
      </c>
      <c r="F191" s="39"/>
      <c r="M191" s="6">
        <f t="shared" si="131"/>
        <v>0</v>
      </c>
      <c r="O191" s="6">
        <f t="shared" si="132"/>
        <v>0</v>
      </c>
      <c r="Q191" s="6">
        <f t="shared" si="133"/>
        <v>0</v>
      </c>
      <c r="S191" s="6">
        <f t="shared" si="134"/>
        <v>0</v>
      </c>
      <c r="T191" s="41">
        <v>1</v>
      </c>
      <c r="U191" s="6">
        <f t="shared" si="135"/>
        <v>307450</v>
      </c>
      <c r="V191" s="41">
        <v>1</v>
      </c>
      <c r="W191" s="6">
        <f t="shared" si="140"/>
        <v>307450</v>
      </c>
      <c r="X191" s="41">
        <f t="shared" si="99"/>
        <v>1</v>
      </c>
      <c r="Y191" s="5">
        <f t="shared" si="100"/>
        <v>307450</v>
      </c>
      <c r="Z191" s="41">
        <f t="shared" si="101"/>
        <v>1</v>
      </c>
      <c r="AA191" s="41">
        <f t="shared" si="102"/>
        <v>0</v>
      </c>
      <c r="AB191" s="6">
        <f t="shared" si="103"/>
        <v>0</v>
      </c>
      <c r="AC191" s="41"/>
      <c r="AD191" s="15">
        <v>1</v>
      </c>
      <c r="AE191" s="41">
        <f t="shared" si="104"/>
        <v>0</v>
      </c>
      <c r="AF191" s="42">
        <f t="shared" si="105"/>
        <v>0</v>
      </c>
    </row>
    <row r="192" spans="1:32" s="65" customFormat="1">
      <c r="A192" s="61">
        <v>11</v>
      </c>
      <c r="B192" s="34" t="s">
        <v>79</v>
      </c>
      <c r="C192" s="62">
        <f>SUM(E193:E202)</f>
        <v>8658600</v>
      </c>
      <c r="D192" s="62"/>
      <c r="E192" s="10"/>
      <c r="F192" s="63"/>
      <c r="G192" s="11"/>
      <c r="H192" s="64"/>
      <c r="I192" s="11"/>
      <c r="J192" s="64"/>
      <c r="K192" s="11"/>
      <c r="L192" s="64"/>
      <c r="M192" s="11"/>
      <c r="N192" s="64"/>
      <c r="O192" s="11"/>
      <c r="P192" s="64"/>
      <c r="Q192" s="11"/>
      <c r="R192" s="64"/>
      <c r="S192" s="11"/>
      <c r="U192" s="11"/>
      <c r="W192" s="11"/>
      <c r="X192" s="41">
        <f t="shared" si="99"/>
        <v>0</v>
      </c>
      <c r="Y192" s="5">
        <f t="shared" si="100"/>
        <v>0</v>
      </c>
      <c r="Z192" s="41"/>
      <c r="AA192" s="41"/>
      <c r="AB192" s="6">
        <f t="shared" si="103"/>
        <v>0</v>
      </c>
      <c r="AC192" s="41"/>
      <c r="AD192" s="66">
        <v>0</v>
      </c>
      <c r="AE192" s="41">
        <f t="shared" si="104"/>
        <v>0</v>
      </c>
      <c r="AF192" s="42">
        <f t="shared" si="105"/>
        <v>0</v>
      </c>
    </row>
    <row r="193" spans="1:32" ht="15" customHeight="1">
      <c r="B193" s="31" t="s">
        <v>22</v>
      </c>
      <c r="E193" s="5">
        <v>50000</v>
      </c>
      <c r="F193" s="39"/>
      <c r="G193" s="6">
        <f t="shared" ref="G193:G202" si="141">+F193*E193</f>
        <v>0</v>
      </c>
      <c r="I193" s="6">
        <f t="shared" ref="I193:I202" si="142">+H193*E193</f>
        <v>0</v>
      </c>
      <c r="J193" s="40">
        <v>1</v>
      </c>
      <c r="K193" s="6">
        <f t="shared" ref="K193:K202" si="143">+J193*E193</f>
        <v>50000</v>
      </c>
      <c r="M193" s="6">
        <f t="shared" ref="M193:M202" si="144">+L193*E193</f>
        <v>0</v>
      </c>
      <c r="O193" s="6">
        <f t="shared" ref="O193:O202" si="145">+N193*E193</f>
        <v>0</v>
      </c>
      <c r="Q193" s="6">
        <f t="shared" ref="Q193:Q202" si="146">+P193*E193</f>
        <v>0</v>
      </c>
      <c r="S193" s="6">
        <f t="shared" ref="S193:S202" si="147">+R193*E193</f>
        <v>0</v>
      </c>
      <c r="T193" s="41"/>
      <c r="U193" s="6">
        <f t="shared" ref="U193:U202" si="148">+T193*E193</f>
        <v>0</v>
      </c>
      <c r="V193" s="41"/>
      <c r="W193" s="6">
        <f t="shared" ref="W193:W200" si="149">+V193*G193</f>
        <v>0</v>
      </c>
      <c r="X193" s="41">
        <f t="shared" si="99"/>
        <v>1</v>
      </c>
      <c r="Y193" s="5">
        <f t="shared" si="100"/>
        <v>50000</v>
      </c>
      <c r="Z193" s="41">
        <f t="shared" si="101"/>
        <v>1</v>
      </c>
      <c r="AA193" s="41">
        <f t="shared" si="102"/>
        <v>0</v>
      </c>
      <c r="AB193" s="6">
        <f t="shared" si="103"/>
        <v>0</v>
      </c>
      <c r="AC193" s="41"/>
      <c r="AD193" s="15">
        <v>1</v>
      </c>
      <c r="AE193" s="41">
        <f t="shared" si="104"/>
        <v>0</v>
      </c>
      <c r="AF193" s="42">
        <f t="shared" si="105"/>
        <v>0</v>
      </c>
    </row>
    <row r="194" spans="1:32" ht="15" customHeight="1">
      <c r="B194" s="31" t="s">
        <v>23</v>
      </c>
      <c r="E194" s="5">
        <f>860860*0.4</f>
        <v>344344</v>
      </c>
      <c r="F194" s="39"/>
      <c r="G194" s="6">
        <f t="shared" si="141"/>
        <v>0</v>
      </c>
      <c r="I194" s="6">
        <f t="shared" si="142"/>
        <v>0</v>
      </c>
      <c r="J194" s="40">
        <v>1</v>
      </c>
      <c r="K194" s="6">
        <f t="shared" si="143"/>
        <v>344344</v>
      </c>
      <c r="M194" s="6">
        <f t="shared" si="144"/>
        <v>0</v>
      </c>
      <c r="O194" s="6">
        <f t="shared" si="145"/>
        <v>0</v>
      </c>
      <c r="Q194" s="6">
        <f t="shared" si="146"/>
        <v>0</v>
      </c>
      <c r="S194" s="6">
        <f t="shared" si="147"/>
        <v>0</v>
      </c>
      <c r="T194" s="41"/>
      <c r="U194" s="6">
        <f t="shared" si="148"/>
        <v>0</v>
      </c>
      <c r="V194" s="41"/>
      <c r="W194" s="6">
        <f t="shared" si="149"/>
        <v>0</v>
      </c>
      <c r="X194" s="41">
        <f t="shared" si="99"/>
        <v>1</v>
      </c>
      <c r="Y194" s="5">
        <f t="shared" si="100"/>
        <v>344344</v>
      </c>
      <c r="Z194" s="41">
        <f t="shared" si="101"/>
        <v>1</v>
      </c>
      <c r="AA194" s="41">
        <f t="shared" si="102"/>
        <v>0</v>
      </c>
      <c r="AB194" s="6">
        <f t="shared" si="103"/>
        <v>0</v>
      </c>
      <c r="AC194" s="41"/>
      <c r="AD194" s="15">
        <v>1</v>
      </c>
      <c r="AE194" s="41">
        <f t="shared" si="104"/>
        <v>0</v>
      </c>
      <c r="AF194" s="42">
        <f t="shared" si="105"/>
        <v>0</v>
      </c>
    </row>
    <row r="195" spans="1:32" ht="15" customHeight="1">
      <c r="B195" s="31" t="s">
        <v>24</v>
      </c>
      <c r="E195" s="5">
        <f>860860*0.6</f>
        <v>516516</v>
      </c>
      <c r="F195" s="39"/>
      <c r="G195" s="6">
        <f t="shared" si="141"/>
        <v>0</v>
      </c>
      <c r="I195" s="6">
        <f t="shared" si="142"/>
        <v>0</v>
      </c>
      <c r="J195" s="40">
        <v>1</v>
      </c>
      <c r="K195" s="6">
        <f t="shared" si="143"/>
        <v>516516</v>
      </c>
      <c r="M195" s="6">
        <f t="shared" si="144"/>
        <v>0</v>
      </c>
      <c r="O195" s="6">
        <f t="shared" si="145"/>
        <v>0</v>
      </c>
      <c r="Q195" s="6">
        <f t="shared" si="146"/>
        <v>0</v>
      </c>
      <c r="S195" s="6">
        <f t="shared" si="147"/>
        <v>0</v>
      </c>
      <c r="T195" s="41"/>
      <c r="U195" s="6">
        <f t="shared" si="148"/>
        <v>0</v>
      </c>
      <c r="V195" s="41"/>
      <c r="W195" s="6">
        <f t="shared" si="149"/>
        <v>0</v>
      </c>
      <c r="X195" s="41">
        <f t="shared" si="99"/>
        <v>1</v>
      </c>
      <c r="Y195" s="5">
        <f t="shared" si="100"/>
        <v>516516</v>
      </c>
      <c r="Z195" s="41">
        <f t="shared" si="101"/>
        <v>1</v>
      </c>
      <c r="AA195" s="41">
        <f t="shared" si="102"/>
        <v>0</v>
      </c>
      <c r="AB195" s="6">
        <f t="shared" si="103"/>
        <v>0</v>
      </c>
      <c r="AC195" s="41"/>
      <c r="AD195" s="15">
        <v>1</v>
      </c>
      <c r="AE195" s="41">
        <f t="shared" si="104"/>
        <v>0</v>
      </c>
      <c r="AF195" s="42">
        <f t="shared" si="105"/>
        <v>0</v>
      </c>
    </row>
    <row r="196" spans="1:32" ht="15" customHeight="1">
      <c r="B196" s="31" t="s">
        <v>80</v>
      </c>
      <c r="E196" s="5">
        <v>1291290</v>
      </c>
      <c r="F196" s="39"/>
      <c r="G196" s="6">
        <f t="shared" si="141"/>
        <v>0</v>
      </c>
      <c r="I196" s="6">
        <f t="shared" si="142"/>
        <v>0</v>
      </c>
      <c r="K196" s="6">
        <f t="shared" si="143"/>
        <v>0</v>
      </c>
      <c r="M196" s="6">
        <f t="shared" si="144"/>
        <v>0</v>
      </c>
      <c r="N196" s="40">
        <v>1</v>
      </c>
      <c r="O196" s="6">
        <f t="shared" si="145"/>
        <v>1291290</v>
      </c>
      <c r="Q196" s="6">
        <f t="shared" si="146"/>
        <v>0</v>
      </c>
      <c r="S196" s="6">
        <f t="shared" si="147"/>
        <v>0</v>
      </c>
      <c r="T196" s="41"/>
      <c r="U196" s="6">
        <f t="shared" si="148"/>
        <v>0</v>
      </c>
      <c r="V196" s="41"/>
      <c r="W196" s="6">
        <f t="shared" si="149"/>
        <v>0</v>
      </c>
      <c r="X196" s="41">
        <f t="shared" si="99"/>
        <v>1</v>
      </c>
      <c r="Y196" s="5">
        <f t="shared" si="100"/>
        <v>1291290</v>
      </c>
      <c r="Z196" s="41">
        <f t="shared" si="101"/>
        <v>1</v>
      </c>
      <c r="AA196" s="41">
        <f t="shared" si="102"/>
        <v>0</v>
      </c>
      <c r="AB196" s="6">
        <f t="shared" si="103"/>
        <v>0</v>
      </c>
      <c r="AC196" s="41"/>
      <c r="AD196" s="15">
        <v>1</v>
      </c>
      <c r="AE196" s="41">
        <f t="shared" si="104"/>
        <v>0</v>
      </c>
      <c r="AF196" s="42">
        <f t="shared" si="105"/>
        <v>0</v>
      </c>
    </row>
    <row r="197" spans="1:32" ht="15" customHeight="1">
      <c r="B197" s="31" t="s">
        <v>43</v>
      </c>
      <c r="E197" s="5">
        <v>1291290</v>
      </c>
      <c r="F197" s="39"/>
      <c r="G197" s="6">
        <f t="shared" si="141"/>
        <v>0</v>
      </c>
      <c r="I197" s="6">
        <f t="shared" si="142"/>
        <v>0</v>
      </c>
      <c r="K197" s="6">
        <f t="shared" si="143"/>
        <v>0</v>
      </c>
      <c r="M197" s="6">
        <f t="shared" si="144"/>
        <v>0</v>
      </c>
      <c r="N197" s="40">
        <v>1</v>
      </c>
      <c r="O197" s="6">
        <f t="shared" si="145"/>
        <v>1291290</v>
      </c>
      <c r="Q197" s="6">
        <f t="shared" si="146"/>
        <v>0</v>
      </c>
      <c r="S197" s="6">
        <f t="shared" si="147"/>
        <v>0</v>
      </c>
      <c r="T197" s="41"/>
      <c r="U197" s="6">
        <f t="shared" si="148"/>
        <v>0</v>
      </c>
      <c r="V197" s="41"/>
      <c r="W197" s="6">
        <f t="shared" si="149"/>
        <v>0</v>
      </c>
      <c r="X197" s="41">
        <f t="shared" si="99"/>
        <v>1</v>
      </c>
      <c r="Y197" s="5">
        <f t="shared" si="100"/>
        <v>1291290</v>
      </c>
      <c r="Z197" s="41">
        <f t="shared" si="101"/>
        <v>1</v>
      </c>
      <c r="AA197" s="41">
        <f t="shared" si="102"/>
        <v>0</v>
      </c>
      <c r="AB197" s="6">
        <f t="shared" si="103"/>
        <v>0</v>
      </c>
      <c r="AC197" s="41"/>
      <c r="AD197" s="15">
        <v>1</v>
      </c>
      <c r="AE197" s="41">
        <f t="shared" si="104"/>
        <v>0</v>
      </c>
      <c r="AF197" s="42">
        <f t="shared" si="105"/>
        <v>0</v>
      </c>
    </row>
    <row r="198" spans="1:32" ht="15" customHeight="1">
      <c r="B198" s="31" t="s">
        <v>75</v>
      </c>
      <c r="E198" s="5">
        <v>1291290</v>
      </c>
      <c r="F198" s="39"/>
      <c r="G198" s="6">
        <f t="shared" si="141"/>
        <v>0</v>
      </c>
      <c r="I198" s="6">
        <f t="shared" si="142"/>
        <v>0</v>
      </c>
      <c r="K198" s="6">
        <f t="shared" si="143"/>
        <v>0</v>
      </c>
      <c r="M198" s="6">
        <f t="shared" si="144"/>
        <v>0</v>
      </c>
      <c r="O198" s="6">
        <f t="shared" si="145"/>
        <v>0</v>
      </c>
      <c r="P198" s="40">
        <v>1</v>
      </c>
      <c r="Q198" s="6">
        <f t="shared" si="146"/>
        <v>1291290</v>
      </c>
      <c r="S198" s="6">
        <f t="shared" si="147"/>
        <v>0</v>
      </c>
      <c r="T198" s="41"/>
      <c r="U198" s="6">
        <f t="shared" si="148"/>
        <v>0</v>
      </c>
      <c r="V198" s="41"/>
      <c r="W198" s="6">
        <f t="shared" si="149"/>
        <v>0</v>
      </c>
      <c r="X198" s="41">
        <f t="shared" ref="X198:X261" si="150">F198+H198+J198+L198+N198+P198+R198+T198</f>
        <v>1</v>
      </c>
      <c r="Y198" s="5">
        <f t="shared" ref="Y198:Y261" si="151">G198+I198+K198+M198+O198+Q198+S198+U198</f>
        <v>1291290</v>
      </c>
      <c r="Z198" s="41">
        <f t="shared" ref="Z198:Z261" si="152">F198+H198+J198+L198+N198+P198+R198+V198</f>
        <v>1</v>
      </c>
      <c r="AA198" s="41">
        <f t="shared" ref="AA198:AA261" si="153">100%-Z198</f>
        <v>0</v>
      </c>
      <c r="AB198" s="6">
        <f t="shared" ref="AB198:AB261" si="154">E198*AA198</f>
        <v>0</v>
      </c>
      <c r="AC198" s="41"/>
      <c r="AD198" s="15">
        <v>1</v>
      </c>
      <c r="AE198" s="41">
        <f t="shared" ref="AE198:AE261" si="155">Z198-AD198</f>
        <v>0</v>
      </c>
      <c r="AF198" s="42">
        <f t="shared" ref="AF198:AF261" si="156">AE198*E198</f>
        <v>0</v>
      </c>
    </row>
    <row r="199" spans="1:32" ht="15" customHeight="1">
      <c r="B199" s="31" t="s">
        <v>76</v>
      </c>
      <c r="E199" s="5">
        <v>860860</v>
      </c>
      <c r="F199" s="39"/>
      <c r="G199" s="6">
        <f t="shared" si="141"/>
        <v>0</v>
      </c>
      <c r="I199" s="6">
        <f t="shared" si="142"/>
        <v>0</v>
      </c>
      <c r="K199" s="6">
        <f t="shared" si="143"/>
        <v>0</v>
      </c>
      <c r="M199" s="6">
        <f t="shared" si="144"/>
        <v>0</v>
      </c>
      <c r="O199" s="6">
        <f t="shared" si="145"/>
        <v>0</v>
      </c>
      <c r="P199" s="40">
        <v>1</v>
      </c>
      <c r="Q199" s="6">
        <f t="shared" si="146"/>
        <v>860860</v>
      </c>
      <c r="S199" s="6">
        <f t="shared" si="147"/>
        <v>0</v>
      </c>
      <c r="T199" s="41"/>
      <c r="U199" s="6">
        <f t="shared" si="148"/>
        <v>0</v>
      </c>
      <c r="V199" s="41"/>
      <c r="W199" s="6">
        <f t="shared" si="149"/>
        <v>0</v>
      </c>
      <c r="X199" s="41">
        <f t="shared" si="150"/>
        <v>1</v>
      </c>
      <c r="Y199" s="5">
        <f t="shared" si="151"/>
        <v>860860</v>
      </c>
      <c r="Z199" s="41">
        <f t="shared" si="152"/>
        <v>1</v>
      </c>
      <c r="AA199" s="41">
        <f t="shared" si="153"/>
        <v>0</v>
      </c>
      <c r="AB199" s="6">
        <f t="shared" si="154"/>
        <v>0</v>
      </c>
      <c r="AC199" s="41"/>
      <c r="AD199" s="15">
        <v>1</v>
      </c>
      <c r="AE199" s="41">
        <f t="shared" si="155"/>
        <v>0</v>
      </c>
      <c r="AF199" s="42">
        <f t="shared" si="156"/>
        <v>0</v>
      </c>
    </row>
    <row r="200" spans="1:32">
      <c r="B200" s="31" t="s">
        <v>46</v>
      </c>
      <c r="E200" s="5">
        <v>860860</v>
      </c>
      <c r="F200" s="39"/>
      <c r="G200" s="6">
        <f t="shared" si="141"/>
        <v>0</v>
      </c>
      <c r="I200" s="6">
        <f t="shared" si="142"/>
        <v>0</v>
      </c>
      <c r="K200" s="6">
        <f t="shared" si="143"/>
        <v>0</v>
      </c>
      <c r="M200" s="6">
        <f t="shared" si="144"/>
        <v>0</v>
      </c>
      <c r="O200" s="6">
        <f t="shared" si="145"/>
        <v>0</v>
      </c>
      <c r="P200" s="40">
        <v>0.5</v>
      </c>
      <c r="Q200" s="6">
        <f t="shared" si="146"/>
        <v>430430</v>
      </c>
      <c r="R200" s="40">
        <v>0.5</v>
      </c>
      <c r="S200" s="6">
        <f t="shared" si="147"/>
        <v>430430</v>
      </c>
      <c r="T200" s="41"/>
      <c r="U200" s="6">
        <f t="shared" si="148"/>
        <v>0</v>
      </c>
      <c r="V200" s="41"/>
      <c r="W200" s="6">
        <f t="shared" si="149"/>
        <v>0</v>
      </c>
      <c r="X200" s="41">
        <f t="shared" si="150"/>
        <v>1</v>
      </c>
      <c r="Y200" s="5">
        <f t="shared" si="151"/>
        <v>860860</v>
      </c>
      <c r="Z200" s="41">
        <f t="shared" si="152"/>
        <v>1</v>
      </c>
      <c r="AA200" s="41">
        <f t="shared" si="153"/>
        <v>0</v>
      </c>
      <c r="AB200" s="6">
        <f t="shared" si="154"/>
        <v>0</v>
      </c>
      <c r="AC200" s="41"/>
      <c r="AD200" s="15">
        <v>1</v>
      </c>
      <c r="AE200" s="41">
        <f t="shared" si="155"/>
        <v>0</v>
      </c>
      <c r="AF200" s="42">
        <f t="shared" si="156"/>
        <v>0</v>
      </c>
    </row>
    <row r="201" spans="1:32">
      <c r="B201" s="31" t="s">
        <v>81</v>
      </c>
      <c r="E201" s="5">
        <v>1291290</v>
      </c>
      <c r="F201" s="39"/>
      <c r="G201" s="6">
        <f t="shared" si="141"/>
        <v>0</v>
      </c>
      <c r="I201" s="6">
        <f t="shared" si="142"/>
        <v>0</v>
      </c>
      <c r="K201" s="6">
        <f t="shared" si="143"/>
        <v>0</v>
      </c>
      <c r="M201" s="6">
        <f t="shared" si="144"/>
        <v>0</v>
      </c>
      <c r="O201" s="6">
        <f t="shared" si="145"/>
        <v>0</v>
      </c>
      <c r="Q201" s="6">
        <f t="shared" si="146"/>
        <v>0</v>
      </c>
      <c r="R201" s="40">
        <v>0.8</v>
      </c>
      <c r="S201" s="6">
        <f t="shared" si="147"/>
        <v>1033032</v>
      </c>
      <c r="T201" s="41">
        <v>0.2</v>
      </c>
      <c r="U201" s="6">
        <f t="shared" si="148"/>
        <v>258258</v>
      </c>
      <c r="V201" s="41">
        <v>0.2</v>
      </c>
      <c r="W201" s="6">
        <f t="shared" ref="W201:W202" si="157">V201*E201</f>
        <v>258258</v>
      </c>
      <c r="X201" s="41">
        <f t="shared" si="150"/>
        <v>1</v>
      </c>
      <c r="Y201" s="5">
        <f t="shared" si="151"/>
        <v>1291290</v>
      </c>
      <c r="Z201" s="41">
        <f t="shared" si="152"/>
        <v>1</v>
      </c>
      <c r="AA201" s="41">
        <f t="shared" si="153"/>
        <v>0</v>
      </c>
      <c r="AB201" s="6">
        <f t="shared" si="154"/>
        <v>0</v>
      </c>
      <c r="AC201" s="41"/>
      <c r="AD201" s="15">
        <v>1</v>
      </c>
      <c r="AE201" s="41">
        <f t="shared" si="155"/>
        <v>0</v>
      </c>
      <c r="AF201" s="42">
        <f t="shared" si="156"/>
        <v>0</v>
      </c>
    </row>
    <row r="202" spans="1:32">
      <c r="B202" s="31" t="s">
        <v>30</v>
      </c>
      <c r="E202" s="5">
        <v>860860</v>
      </c>
      <c r="F202" s="39"/>
      <c r="G202" s="6">
        <f t="shared" si="141"/>
        <v>0</v>
      </c>
      <c r="I202" s="6">
        <f t="shared" si="142"/>
        <v>0</v>
      </c>
      <c r="K202" s="6">
        <f t="shared" si="143"/>
        <v>0</v>
      </c>
      <c r="M202" s="6">
        <f t="shared" si="144"/>
        <v>0</v>
      </c>
      <c r="O202" s="6">
        <f t="shared" si="145"/>
        <v>0</v>
      </c>
      <c r="Q202" s="6">
        <f t="shared" si="146"/>
        <v>0</v>
      </c>
      <c r="R202" s="40">
        <v>0.5</v>
      </c>
      <c r="S202" s="6">
        <f t="shared" si="147"/>
        <v>430430</v>
      </c>
      <c r="T202" s="41">
        <v>0.5</v>
      </c>
      <c r="U202" s="6">
        <f t="shared" si="148"/>
        <v>430430</v>
      </c>
      <c r="V202" s="41">
        <v>0.5</v>
      </c>
      <c r="W202" s="6">
        <f t="shared" si="157"/>
        <v>430430</v>
      </c>
      <c r="X202" s="41">
        <f t="shared" si="150"/>
        <v>1</v>
      </c>
      <c r="Y202" s="5">
        <f t="shared" si="151"/>
        <v>860860</v>
      </c>
      <c r="Z202" s="41">
        <f t="shared" si="152"/>
        <v>1</v>
      </c>
      <c r="AA202" s="41">
        <f t="shared" si="153"/>
        <v>0</v>
      </c>
      <c r="AB202" s="6">
        <f t="shared" si="154"/>
        <v>0</v>
      </c>
      <c r="AC202" s="41"/>
      <c r="AD202" s="15">
        <v>1</v>
      </c>
      <c r="AE202" s="41">
        <f t="shared" si="155"/>
        <v>0</v>
      </c>
      <c r="AF202" s="42">
        <f t="shared" si="156"/>
        <v>0</v>
      </c>
    </row>
    <row r="203" spans="1:32" s="65" customFormat="1">
      <c r="A203" s="61">
        <v>12</v>
      </c>
      <c r="B203" s="34" t="s">
        <v>82</v>
      </c>
      <c r="C203" s="62">
        <f>SUM(E204:E213)</f>
        <v>3739400</v>
      </c>
      <c r="D203" s="62"/>
      <c r="E203" s="10"/>
      <c r="F203" s="63"/>
      <c r="G203" s="11"/>
      <c r="H203" s="64"/>
      <c r="I203" s="11"/>
      <c r="J203" s="64"/>
      <c r="K203" s="11"/>
      <c r="L203" s="64"/>
      <c r="M203" s="11"/>
      <c r="N203" s="64"/>
      <c r="O203" s="11"/>
      <c r="P203" s="64"/>
      <c r="Q203" s="11"/>
      <c r="R203" s="64"/>
      <c r="S203" s="11"/>
      <c r="U203" s="11"/>
      <c r="W203" s="11"/>
      <c r="X203" s="41">
        <f t="shared" si="150"/>
        <v>0</v>
      </c>
      <c r="Y203" s="5">
        <f t="shared" si="151"/>
        <v>0</v>
      </c>
      <c r="Z203" s="41"/>
      <c r="AA203" s="41"/>
      <c r="AB203" s="6">
        <f t="shared" si="154"/>
        <v>0</v>
      </c>
      <c r="AC203" s="41"/>
      <c r="AD203" s="66">
        <v>0</v>
      </c>
      <c r="AE203" s="41">
        <f t="shared" si="155"/>
        <v>0</v>
      </c>
      <c r="AF203" s="42">
        <f t="shared" si="156"/>
        <v>0</v>
      </c>
    </row>
    <row r="204" spans="1:32" ht="15" customHeight="1">
      <c r="B204" s="31" t="s">
        <v>22</v>
      </c>
      <c r="E204" s="5">
        <v>50000</v>
      </c>
      <c r="F204" s="39"/>
      <c r="G204" s="6">
        <f t="shared" ref="G204:G213" si="158">+F204*E204</f>
        <v>0</v>
      </c>
      <c r="I204" s="6">
        <f t="shared" ref="I204:I213" si="159">+H204*E204</f>
        <v>0</v>
      </c>
      <c r="J204" s="40">
        <v>1</v>
      </c>
      <c r="K204" s="6">
        <f t="shared" ref="K204:K213" si="160">+J204*E204</f>
        <v>50000</v>
      </c>
      <c r="M204" s="6">
        <f t="shared" ref="M204:M213" si="161">+L204*E204</f>
        <v>0</v>
      </c>
      <c r="O204" s="6">
        <f t="shared" ref="O204:O213" si="162">+N204*E204</f>
        <v>0</v>
      </c>
      <c r="Q204" s="6">
        <f t="shared" ref="Q204:Q213" si="163">+P204*E204</f>
        <v>0</v>
      </c>
      <c r="S204" s="6">
        <f t="shared" ref="S204:S213" si="164">+R204*E204</f>
        <v>0</v>
      </c>
      <c r="T204" s="41"/>
      <c r="U204" s="6">
        <f t="shared" ref="U204:U212" si="165">+T204*E204</f>
        <v>0</v>
      </c>
      <c r="V204" s="41"/>
      <c r="W204" s="6">
        <f t="shared" ref="W204:W212" si="166">+V204*G204</f>
        <v>0</v>
      </c>
      <c r="X204" s="41">
        <f t="shared" si="150"/>
        <v>1</v>
      </c>
      <c r="Y204" s="5">
        <f t="shared" si="151"/>
        <v>50000</v>
      </c>
      <c r="Z204" s="41">
        <f t="shared" si="152"/>
        <v>1</v>
      </c>
      <c r="AA204" s="41">
        <f t="shared" si="153"/>
        <v>0</v>
      </c>
      <c r="AB204" s="6">
        <f t="shared" si="154"/>
        <v>0</v>
      </c>
      <c r="AC204" s="41"/>
      <c r="AD204" s="15">
        <v>1</v>
      </c>
      <c r="AE204" s="41">
        <f t="shared" si="155"/>
        <v>0</v>
      </c>
      <c r="AF204" s="42">
        <f t="shared" si="156"/>
        <v>0</v>
      </c>
    </row>
    <row r="205" spans="1:32" ht="15" customHeight="1">
      <c r="B205" s="31" t="s">
        <v>23</v>
      </c>
      <c r="E205" s="5">
        <f>368940*0.4</f>
        <v>147576</v>
      </c>
      <c r="F205" s="39"/>
      <c r="G205" s="6">
        <f t="shared" si="158"/>
        <v>0</v>
      </c>
      <c r="I205" s="6">
        <f t="shared" si="159"/>
        <v>0</v>
      </c>
      <c r="K205" s="6">
        <f t="shared" si="160"/>
        <v>0</v>
      </c>
      <c r="M205" s="6">
        <f t="shared" si="161"/>
        <v>0</v>
      </c>
      <c r="O205" s="6">
        <f t="shared" si="162"/>
        <v>0</v>
      </c>
      <c r="P205" s="40">
        <v>1</v>
      </c>
      <c r="Q205" s="6">
        <f t="shared" si="163"/>
        <v>147576</v>
      </c>
      <c r="S205" s="6">
        <f t="shared" si="164"/>
        <v>0</v>
      </c>
      <c r="T205" s="41"/>
      <c r="U205" s="6">
        <f t="shared" si="165"/>
        <v>0</v>
      </c>
      <c r="V205" s="41"/>
      <c r="W205" s="6">
        <f t="shared" si="166"/>
        <v>0</v>
      </c>
      <c r="X205" s="41">
        <f t="shared" si="150"/>
        <v>1</v>
      </c>
      <c r="Y205" s="5">
        <f t="shared" si="151"/>
        <v>147576</v>
      </c>
      <c r="Z205" s="41">
        <f t="shared" si="152"/>
        <v>1</v>
      </c>
      <c r="AA205" s="41">
        <f t="shared" si="153"/>
        <v>0</v>
      </c>
      <c r="AB205" s="6">
        <f t="shared" si="154"/>
        <v>0</v>
      </c>
      <c r="AC205" s="41"/>
      <c r="AD205" s="15">
        <v>1</v>
      </c>
      <c r="AE205" s="41">
        <f t="shared" si="155"/>
        <v>0</v>
      </c>
      <c r="AF205" s="42">
        <f t="shared" si="156"/>
        <v>0</v>
      </c>
    </row>
    <row r="206" spans="1:32" ht="15" customHeight="1">
      <c r="B206" s="31" t="s">
        <v>58</v>
      </c>
      <c r="E206" s="5">
        <f>368940*0.6</f>
        <v>221364</v>
      </c>
      <c r="F206" s="39"/>
      <c r="G206" s="6">
        <f t="shared" si="158"/>
        <v>0</v>
      </c>
      <c r="I206" s="6">
        <f t="shared" si="159"/>
        <v>0</v>
      </c>
      <c r="K206" s="6">
        <f t="shared" si="160"/>
        <v>0</v>
      </c>
      <c r="M206" s="6">
        <f t="shared" si="161"/>
        <v>0</v>
      </c>
      <c r="O206" s="6">
        <f t="shared" si="162"/>
        <v>0</v>
      </c>
      <c r="P206" s="40">
        <v>1</v>
      </c>
      <c r="Q206" s="6">
        <f t="shared" si="163"/>
        <v>221364</v>
      </c>
      <c r="S206" s="6">
        <f t="shared" si="164"/>
        <v>0</v>
      </c>
      <c r="T206" s="41"/>
      <c r="U206" s="6">
        <f t="shared" si="165"/>
        <v>0</v>
      </c>
      <c r="V206" s="41"/>
      <c r="W206" s="6">
        <f t="shared" si="166"/>
        <v>0</v>
      </c>
      <c r="X206" s="41">
        <f t="shared" si="150"/>
        <v>1</v>
      </c>
      <c r="Y206" s="5">
        <f t="shared" si="151"/>
        <v>221364</v>
      </c>
      <c r="Z206" s="41">
        <f t="shared" si="152"/>
        <v>1</v>
      </c>
      <c r="AA206" s="41">
        <f t="shared" si="153"/>
        <v>0</v>
      </c>
      <c r="AB206" s="6">
        <f t="shared" si="154"/>
        <v>0</v>
      </c>
      <c r="AC206" s="41"/>
      <c r="AD206" s="15">
        <v>1</v>
      </c>
      <c r="AE206" s="41">
        <f t="shared" si="155"/>
        <v>0</v>
      </c>
      <c r="AF206" s="42">
        <f t="shared" si="156"/>
        <v>0</v>
      </c>
    </row>
    <row r="207" spans="1:32" ht="15" customHeight="1">
      <c r="B207" s="31" t="s">
        <v>80</v>
      </c>
      <c r="E207" s="5">
        <v>553410</v>
      </c>
      <c r="F207" s="39"/>
      <c r="G207" s="6">
        <f t="shared" si="158"/>
        <v>0</v>
      </c>
      <c r="I207" s="6">
        <f t="shared" si="159"/>
        <v>0</v>
      </c>
      <c r="K207" s="6">
        <f t="shared" si="160"/>
        <v>0</v>
      </c>
      <c r="M207" s="6">
        <f t="shared" si="161"/>
        <v>0</v>
      </c>
      <c r="O207" s="6">
        <f t="shared" si="162"/>
        <v>0</v>
      </c>
      <c r="P207" s="40">
        <v>1</v>
      </c>
      <c r="Q207" s="6">
        <f t="shared" si="163"/>
        <v>553410</v>
      </c>
      <c r="S207" s="6">
        <f t="shared" si="164"/>
        <v>0</v>
      </c>
      <c r="T207" s="41"/>
      <c r="U207" s="6">
        <f t="shared" si="165"/>
        <v>0</v>
      </c>
      <c r="V207" s="41"/>
      <c r="W207" s="6">
        <f t="shared" si="166"/>
        <v>0</v>
      </c>
      <c r="X207" s="41">
        <f t="shared" si="150"/>
        <v>1</v>
      </c>
      <c r="Y207" s="5">
        <f t="shared" si="151"/>
        <v>553410</v>
      </c>
      <c r="Z207" s="41">
        <f t="shared" si="152"/>
        <v>1</v>
      </c>
      <c r="AA207" s="41">
        <f t="shared" si="153"/>
        <v>0</v>
      </c>
      <c r="AB207" s="6">
        <f t="shared" si="154"/>
        <v>0</v>
      </c>
      <c r="AC207" s="41"/>
      <c r="AD207" s="15">
        <v>1</v>
      </c>
      <c r="AE207" s="41">
        <f t="shared" si="155"/>
        <v>0</v>
      </c>
      <c r="AF207" s="42">
        <f t="shared" si="156"/>
        <v>0</v>
      </c>
    </row>
    <row r="208" spans="1:32" ht="15" customHeight="1">
      <c r="B208" s="31" t="s">
        <v>43</v>
      </c>
      <c r="E208" s="5">
        <v>553410</v>
      </c>
      <c r="F208" s="39"/>
      <c r="G208" s="6">
        <f t="shared" si="158"/>
        <v>0</v>
      </c>
      <c r="I208" s="6">
        <f t="shared" si="159"/>
        <v>0</v>
      </c>
      <c r="K208" s="6">
        <f t="shared" si="160"/>
        <v>0</v>
      </c>
      <c r="M208" s="6">
        <f t="shared" si="161"/>
        <v>0</v>
      </c>
      <c r="O208" s="6">
        <f t="shared" si="162"/>
        <v>0</v>
      </c>
      <c r="P208" s="40">
        <v>1</v>
      </c>
      <c r="Q208" s="6">
        <f t="shared" si="163"/>
        <v>553410</v>
      </c>
      <c r="S208" s="6">
        <f t="shared" si="164"/>
        <v>0</v>
      </c>
      <c r="T208" s="41"/>
      <c r="U208" s="6">
        <f t="shared" si="165"/>
        <v>0</v>
      </c>
      <c r="V208" s="41"/>
      <c r="W208" s="6">
        <f t="shared" si="166"/>
        <v>0</v>
      </c>
      <c r="X208" s="41">
        <f t="shared" si="150"/>
        <v>1</v>
      </c>
      <c r="Y208" s="5">
        <f t="shared" si="151"/>
        <v>553410</v>
      </c>
      <c r="Z208" s="41">
        <f t="shared" si="152"/>
        <v>1</v>
      </c>
      <c r="AA208" s="41">
        <f t="shared" si="153"/>
        <v>0</v>
      </c>
      <c r="AB208" s="6">
        <f t="shared" si="154"/>
        <v>0</v>
      </c>
      <c r="AC208" s="41"/>
      <c r="AD208" s="15">
        <v>1</v>
      </c>
      <c r="AE208" s="41">
        <f t="shared" si="155"/>
        <v>0</v>
      </c>
      <c r="AF208" s="42">
        <f t="shared" si="156"/>
        <v>0</v>
      </c>
    </row>
    <row r="209" spans="1:32" ht="15" customHeight="1">
      <c r="B209" s="31" t="s">
        <v>75</v>
      </c>
      <c r="E209" s="5">
        <v>553410</v>
      </c>
      <c r="F209" s="39"/>
      <c r="G209" s="6">
        <f t="shared" si="158"/>
        <v>0</v>
      </c>
      <c r="I209" s="6">
        <f t="shared" si="159"/>
        <v>0</v>
      </c>
      <c r="K209" s="6">
        <f t="shared" si="160"/>
        <v>0</v>
      </c>
      <c r="M209" s="6">
        <f t="shared" si="161"/>
        <v>0</v>
      </c>
      <c r="O209" s="6">
        <f t="shared" si="162"/>
        <v>0</v>
      </c>
      <c r="P209" s="40">
        <v>1</v>
      </c>
      <c r="Q209" s="6">
        <f t="shared" si="163"/>
        <v>553410</v>
      </c>
      <c r="S209" s="6">
        <f t="shared" si="164"/>
        <v>0</v>
      </c>
      <c r="T209" s="41"/>
      <c r="U209" s="6">
        <f t="shared" si="165"/>
        <v>0</v>
      </c>
      <c r="V209" s="41"/>
      <c r="W209" s="6">
        <f t="shared" si="166"/>
        <v>0</v>
      </c>
      <c r="X209" s="41">
        <f t="shared" si="150"/>
        <v>1</v>
      </c>
      <c r="Y209" s="5">
        <f t="shared" si="151"/>
        <v>553410</v>
      </c>
      <c r="Z209" s="41">
        <f t="shared" si="152"/>
        <v>1</v>
      </c>
      <c r="AA209" s="41">
        <f t="shared" si="153"/>
        <v>0</v>
      </c>
      <c r="AB209" s="6">
        <f t="shared" si="154"/>
        <v>0</v>
      </c>
      <c r="AC209" s="41"/>
      <c r="AD209" s="15">
        <v>1</v>
      </c>
      <c r="AE209" s="41">
        <f t="shared" si="155"/>
        <v>0</v>
      </c>
      <c r="AF209" s="42">
        <f t="shared" si="156"/>
        <v>0</v>
      </c>
    </row>
    <row r="210" spans="1:32" ht="15" customHeight="1">
      <c r="B210" s="31" t="s">
        <v>76</v>
      </c>
      <c r="E210" s="5">
        <v>368940</v>
      </c>
      <c r="F210" s="39"/>
      <c r="G210" s="6">
        <f t="shared" si="158"/>
        <v>0</v>
      </c>
      <c r="I210" s="6">
        <f t="shared" si="159"/>
        <v>0</v>
      </c>
      <c r="K210" s="6">
        <f t="shared" si="160"/>
        <v>0</v>
      </c>
      <c r="M210" s="6">
        <f t="shared" si="161"/>
        <v>0</v>
      </c>
      <c r="O210" s="6">
        <f t="shared" si="162"/>
        <v>0</v>
      </c>
      <c r="Q210" s="6">
        <f t="shared" si="163"/>
        <v>0</v>
      </c>
      <c r="R210" s="40">
        <v>1</v>
      </c>
      <c r="S210" s="6">
        <f t="shared" si="164"/>
        <v>368940</v>
      </c>
      <c r="T210" s="41"/>
      <c r="U210" s="6">
        <f t="shared" si="165"/>
        <v>0</v>
      </c>
      <c r="V210" s="41"/>
      <c r="W210" s="6">
        <f t="shared" si="166"/>
        <v>0</v>
      </c>
      <c r="X210" s="41">
        <f t="shared" si="150"/>
        <v>1</v>
      </c>
      <c r="Y210" s="5">
        <f t="shared" si="151"/>
        <v>368940</v>
      </c>
      <c r="Z210" s="41">
        <f t="shared" si="152"/>
        <v>1</v>
      </c>
      <c r="AA210" s="41">
        <f t="shared" si="153"/>
        <v>0</v>
      </c>
      <c r="AB210" s="6">
        <f t="shared" si="154"/>
        <v>0</v>
      </c>
      <c r="AC210" s="41"/>
      <c r="AD210" s="15">
        <v>1</v>
      </c>
      <c r="AE210" s="41">
        <f t="shared" si="155"/>
        <v>0</v>
      </c>
      <c r="AF210" s="42">
        <f t="shared" si="156"/>
        <v>0</v>
      </c>
    </row>
    <row r="211" spans="1:32" ht="15" customHeight="1">
      <c r="B211" s="31" t="s">
        <v>46</v>
      </c>
      <c r="E211" s="5">
        <v>368940</v>
      </c>
      <c r="F211" s="39"/>
      <c r="G211" s="6">
        <f t="shared" si="158"/>
        <v>0</v>
      </c>
      <c r="I211" s="6">
        <f t="shared" si="159"/>
        <v>0</v>
      </c>
      <c r="K211" s="6">
        <f t="shared" si="160"/>
        <v>0</v>
      </c>
      <c r="M211" s="6">
        <f t="shared" si="161"/>
        <v>0</v>
      </c>
      <c r="O211" s="6">
        <f t="shared" si="162"/>
        <v>0</v>
      </c>
      <c r="Q211" s="6">
        <f t="shared" si="163"/>
        <v>0</v>
      </c>
      <c r="R211" s="40">
        <v>1</v>
      </c>
      <c r="S211" s="6">
        <f t="shared" si="164"/>
        <v>368940</v>
      </c>
      <c r="T211" s="41"/>
      <c r="U211" s="6">
        <f t="shared" si="165"/>
        <v>0</v>
      </c>
      <c r="V211" s="41"/>
      <c r="W211" s="6">
        <f t="shared" si="166"/>
        <v>0</v>
      </c>
      <c r="X211" s="41">
        <f t="shared" si="150"/>
        <v>1</v>
      </c>
      <c r="Y211" s="5">
        <f t="shared" si="151"/>
        <v>368940</v>
      </c>
      <c r="Z211" s="41">
        <f t="shared" si="152"/>
        <v>1</v>
      </c>
      <c r="AA211" s="41">
        <f t="shared" si="153"/>
        <v>0</v>
      </c>
      <c r="AB211" s="6">
        <f t="shared" si="154"/>
        <v>0</v>
      </c>
      <c r="AC211" s="41"/>
      <c r="AD211" s="15">
        <v>1</v>
      </c>
      <c r="AE211" s="41">
        <f t="shared" si="155"/>
        <v>0</v>
      </c>
      <c r="AF211" s="42">
        <f t="shared" si="156"/>
        <v>0</v>
      </c>
    </row>
    <row r="212" spans="1:32">
      <c r="B212" s="31" t="s">
        <v>81</v>
      </c>
      <c r="E212" s="5">
        <v>553410</v>
      </c>
      <c r="F212" s="39"/>
      <c r="G212" s="6">
        <f t="shared" si="158"/>
        <v>0</v>
      </c>
      <c r="I212" s="6">
        <f t="shared" si="159"/>
        <v>0</v>
      </c>
      <c r="K212" s="6">
        <f t="shared" si="160"/>
        <v>0</v>
      </c>
      <c r="M212" s="6">
        <f t="shared" si="161"/>
        <v>0</v>
      </c>
      <c r="O212" s="6">
        <f t="shared" si="162"/>
        <v>0</v>
      </c>
      <c r="Q212" s="6">
        <f t="shared" si="163"/>
        <v>0</v>
      </c>
      <c r="R212" s="40">
        <v>1</v>
      </c>
      <c r="S212" s="6">
        <f t="shared" si="164"/>
        <v>553410</v>
      </c>
      <c r="T212" s="41"/>
      <c r="U212" s="6">
        <f t="shared" si="165"/>
        <v>0</v>
      </c>
      <c r="V212" s="41"/>
      <c r="W212" s="6">
        <f t="shared" si="166"/>
        <v>0</v>
      </c>
      <c r="X212" s="41">
        <f t="shared" si="150"/>
        <v>1</v>
      </c>
      <c r="Y212" s="5">
        <f t="shared" si="151"/>
        <v>553410</v>
      </c>
      <c r="Z212" s="41">
        <f t="shared" si="152"/>
        <v>1</v>
      </c>
      <c r="AA212" s="41">
        <f t="shared" si="153"/>
        <v>0</v>
      </c>
      <c r="AB212" s="6">
        <f t="shared" si="154"/>
        <v>0</v>
      </c>
      <c r="AC212" s="41"/>
      <c r="AD212" s="15">
        <v>1</v>
      </c>
      <c r="AE212" s="41">
        <f t="shared" si="155"/>
        <v>0</v>
      </c>
      <c r="AF212" s="42">
        <f t="shared" si="156"/>
        <v>0</v>
      </c>
    </row>
    <row r="213" spans="1:32">
      <c r="B213" s="31" t="s">
        <v>30</v>
      </c>
      <c r="E213" s="5">
        <v>368940</v>
      </c>
      <c r="F213" s="39"/>
      <c r="G213" s="6">
        <f t="shared" si="158"/>
        <v>0</v>
      </c>
      <c r="I213" s="6">
        <f t="shared" si="159"/>
        <v>0</v>
      </c>
      <c r="K213" s="6">
        <f t="shared" si="160"/>
        <v>0</v>
      </c>
      <c r="M213" s="6">
        <f t="shared" si="161"/>
        <v>0</v>
      </c>
      <c r="O213" s="6">
        <f t="shared" si="162"/>
        <v>0</v>
      </c>
      <c r="Q213" s="6">
        <f t="shared" si="163"/>
        <v>0</v>
      </c>
      <c r="R213" s="40">
        <v>0.5</v>
      </c>
      <c r="S213" s="6">
        <f t="shared" si="164"/>
        <v>184470</v>
      </c>
      <c r="T213" s="41">
        <v>0.5</v>
      </c>
      <c r="V213" s="41">
        <v>0.5</v>
      </c>
      <c r="W213" s="6">
        <f t="shared" ref="W213" si="167">V213*E213</f>
        <v>184470</v>
      </c>
      <c r="X213" s="41">
        <f t="shared" si="150"/>
        <v>1</v>
      </c>
      <c r="Y213" s="5">
        <f t="shared" si="151"/>
        <v>184470</v>
      </c>
      <c r="Z213" s="41">
        <f t="shared" si="152"/>
        <v>1</v>
      </c>
      <c r="AA213" s="41">
        <f t="shared" si="153"/>
        <v>0</v>
      </c>
      <c r="AB213" s="6">
        <f t="shared" si="154"/>
        <v>0</v>
      </c>
      <c r="AC213" s="41"/>
      <c r="AD213" s="15">
        <v>1</v>
      </c>
      <c r="AE213" s="41">
        <f t="shared" si="155"/>
        <v>0</v>
      </c>
      <c r="AF213" s="42">
        <f t="shared" si="156"/>
        <v>0</v>
      </c>
    </row>
    <row r="214" spans="1:32" s="65" customFormat="1">
      <c r="A214" s="61">
        <v>13</v>
      </c>
      <c r="B214" s="34" t="s">
        <v>83</v>
      </c>
      <c r="C214" s="62">
        <f>SUM(E215:E224)</f>
        <v>21621500</v>
      </c>
      <c r="D214" s="62"/>
      <c r="E214" s="10"/>
      <c r="F214" s="63"/>
      <c r="G214" s="11"/>
      <c r="H214" s="64"/>
      <c r="I214" s="11"/>
      <c r="J214" s="64"/>
      <c r="K214" s="11"/>
      <c r="L214" s="64"/>
      <c r="M214" s="11"/>
      <c r="N214" s="64"/>
      <c r="O214" s="11"/>
      <c r="P214" s="64"/>
      <c r="Q214" s="11"/>
      <c r="R214" s="64"/>
      <c r="S214" s="11"/>
      <c r="U214" s="11"/>
      <c r="W214" s="11"/>
      <c r="X214" s="41">
        <f t="shared" si="150"/>
        <v>0</v>
      </c>
      <c r="Y214" s="5">
        <f t="shared" si="151"/>
        <v>0</v>
      </c>
      <c r="Z214" s="41"/>
      <c r="AA214" s="41"/>
      <c r="AB214" s="6">
        <f t="shared" si="154"/>
        <v>0</v>
      </c>
      <c r="AC214" s="41"/>
      <c r="AD214" s="66">
        <v>0</v>
      </c>
      <c r="AE214" s="41">
        <f t="shared" si="155"/>
        <v>0</v>
      </c>
      <c r="AF214" s="42">
        <f t="shared" si="156"/>
        <v>0</v>
      </c>
    </row>
    <row r="215" spans="1:32" ht="15" customHeight="1">
      <c r="B215" s="31" t="s">
        <v>22</v>
      </c>
      <c r="E215" s="5">
        <v>100000</v>
      </c>
      <c r="F215" s="39"/>
      <c r="G215" s="6">
        <f t="shared" ref="G215:G224" si="168">+F215*E215</f>
        <v>0</v>
      </c>
      <c r="H215" s="40">
        <v>1</v>
      </c>
      <c r="I215" s="6">
        <f t="shared" ref="I215:I224" si="169">+H215*E215</f>
        <v>100000</v>
      </c>
      <c r="K215" s="6">
        <f t="shared" ref="K215:K224" si="170">+J215*E215</f>
        <v>0</v>
      </c>
      <c r="M215" s="6">
        <f t="shared" ref="M215:M237" si="171">+L215*E215</f>
        <v>0</v>
      </c>
      <c r="O215" s="6">
        <f t="shared" ref="O215:O237" si="172">+N215*E215</f>
        <v>0</v>
      </c>
      <c r="Q215" s="6">
        <f t="shared" ref="Q215:Q237" si="173">+P215*E215</f>
        <v>0</v>
      </c>
      <c r="S215" s="6">
        <f t="shared" ref="S215:S237" si="174">+R215*E215</f>
        <v>0</v>
      </c>
      <c r="T215" s="41"/>
      <c r="U215" s="6">
        <f t="shared" ref="U215:U237" si="175">+T215*E215</f>
        <v>0</v>
      </c>
      <c r="V215" s="41"/>
      <c r="W215" s="6">
        <f t="shared" ref="W215:W235" si="176">+V215*G215</f>
        <v>0</v>
      </c>
      <c r="X215" s="41">
        <f t="shared" si="150"/>
        <v>1</v>
      </c>
      <c r="Y215" s="5">
        <f t="shared" si="151"/>
        <v>100000</v>
      </c>
      <c r="Z215" s="41">
        <f t="shared" si="152"/>
        <v>1</v>
      </c>
      <c r="AA215" s="41">
        <f t="shared" si="153"/>
        <v>0</v>
      </c>
      <c r="AB215" s="6">
        <f t="shared" si="154"/>
        <v>0</v>
      </c>
      <c r="AC215" s="41"/>
      <c r="AD215" s="15">
        <v>1</v>
      </c>
      <c r="AE215" s="41">
        <f t="shared" si="155"/>
        <v>0</v>
      </c>
      <c r="AF215" s="42">
        <f t="shared" si="156"/>
        <v>0</v>
      </c>
    </row>
    <row r="216" spans="1:32" ht="15" customHeight="1">
      <c r="B216" s="31" t="s">
        <v>23</v>
      </c>
      <c r="E216" s="5">
        <f>1537250*0.4</f>
        <v>614900</v>
      </c>
      <c r="F216" s="39"/>
      <c r="G216" s="6">
        <f t="shared" si="168"/>
        <v>0</v>
      </c>
      <c r="H216" s="40">
        <v>1</v>
      </c>
      <c r="I216" s="6">
        <f t="shared" si="169"/>
        <v>614900</v>
      </c>
      <c r="K216" s="6">
        <f t="shared" si="170"/>
        <v>0</v>
      </c>
      <c r="M216" s="6">
        <f t="shared" si="171"/>
        <v>0</v>
      </c>
      <c r="O216" s="6">
        <f t="shared" si="172"/>
        <v>0</v>
      </c>
      <c r="Q216" s="6">
        <f t="shared" si="173"/>
        <v>0</v>
      </c>
      <c r="S216" s="6">
        <f t="shared" si="174"/>
        <v>0</v>
      </c>
      <c r="T216" s="41"/>
      <c r="U216" s="6">
        <f t="shared" si="175"/>
        <v>0</v>
      </c>
      <c r="V216" s="41"/>
      <c r="W216" s="6">
        <f t="shared" si="176"/>
        <v>0</v>
      </c>
      <c r="X216" s="41">
        <f t="shared" si="150"/>
        <v>1</v>
      </c>
      <c r="Y216" s="5">
        <f t="shared" si="151"/>
        <v>614900</v>
      </c>
      <c r="Z216" s="41">
        <f t="shared" si="152"/>
        <v>1</v>
      </c>
      <c r="AA216" s="41">
        <f t="shared" si="153"/>
        <v>0</v>
      </c>
      <c r="AB216" s="6">
        <f t="shared" si="154"/>
        <v>0</v>
      </c>
      <c r="AC216" s="41"/>
      <c r="AD216" s="15">
        <v>1</v>
      </c>
      <c r="AE216" s="41">
        <f t="shared" si="155"/>
        <v>0</v>
      </c>
      <c r="AF216" s="42">
        <f t="shared" si="156"/>
        <v>0</v>
      </c>
    </row>
    <row r="217" spans="1:32" ht="15" customHeight="1">
      <c r="B217" s="31" t="s">
        <v>24</v>
      </c>
      <c r="E217" s="5">
        <f>1537250*0.6</f>
        <v>922350</v>
      </c>
      <c r="F217" s="39"/>
      <c r="G217" s="6">
        <f t="shared" si="168"/>
        <v>0</v>
      </c>
      <c r="I217" s="6">
        <f t="shared" si="169"/>
        <v>0</v>
      </c>
      <c r="J217" s="40">
        <v>1</v>
      </c>
      <c r="K217" s="6">
        <f t="shared" si="170"/>
        <v>922350</v>
      </c>
      <c r="M217" s="6">
        <f t="shared" si="171"/>
        <v>0</v>
      </c>
      <c r="O217" s="6">
        <f t="shared" si="172"/>
        <v>0</v>
      </c>
      <c r="Q217" s="6">
        <f t="shared" si="173"/>
        <v>0</v>
      </c>
      <c r="S217" s="6">
        <f t="shared" si="174"/>
        <v>0</v>
      </c>
      <c r="T217" s="41"/>
      <c r="U217" s="6">
        <f t="shared" si="175"/>
        <v>0</v>
      </c>
      <c r="V217" s="41"/>
      <c r="W217" s="6">
        <f t="shared" si="176"/>
        <v>0</v>
      </c>
      <c r="X217" s="41">
        <f t="shared" si="150"/>
        <v>1</v>
      </c>
      <c r="Y217" s="5">
        <f t="shared" si="151"/>
        <v>922350</v>
      </c>
      <c r="Z217" s="41">
        <f t="shared" si="152"/>
        <v>1</v>
      </c>
      <c r="AA217" s="41">
        <f t="shared" si="153"/>
        <v>0</v>
      </c>
      <c r="AB217" s="6">
        <f t="shared" si="154"/>
        <v>0</v>
      </c>
      <c r="AC217" s="41"/>
      <c r="AD217" s="15">
        <v>1</v>
      </c>
      <c r="AE217" s="41">
        <f t="shared" si="155"/>
        <v>0</v>
      </c>
      <c r="AF217" s="42">
        <f t="shared" si="156"/>
        <v>0</v>
      </c>
    </row>
    <row r="218" spans="1:32" ht="15" customHeight="1">
      <c r="B218" s="31" t="s">
        <v>59</v>
      </c>
      <c r="E218" s="5">
        <v>1537250</v>
      </c>
      <c r="F218" s="39"/>
      <c r="G218" s="6">
        <f t="shared" si="168"/>
        <v>0</v>
      </c>
      <c r="I218" s="6">
        <f t="shared" si="169"/>
        <v>0</v>
      </c>
      <c r="K218" s="6">
        <f t="shared" si="170"/>
        <v>0</v>
      </c>
      <c r="L218" s="40">
        <v>1</v>
      </c>
      <c r="M218" s="6">
        <f t="shared" si="171"/>
        <v>1537250</v>
      </c>
      <c r="O218" s="6">
        <f t="shared" si="172"/>
        <v>0</v>
      </c>
      <c r="Q218" s="6">
        <f t="shared" si="173"/>
        <v>0</v>
      </c>
      <c r="S218" s="6">
        <f t="shared" si="174"/>
        <v>0</v>
      </c>
      <c r="T218" s="41"/>
      <c r="U218" s="6">
        <f t="shared" si="175"/>
        <v>0</v>
      </c>
      <c r="V218" s="41"/>
      <c r="W218" s="6">
        <f t="shared" si="176"/>
        <v>0</v>
      </c>
      <c r="X218" s="41">
        <f t="shared" si="150"/>
        <v>1</v>
      </c>
      <c r="Y218" s="5">
        <f t="shared" si="151"/>
        <v>1537250</v>
      </c>
      <c r="Z218" s="41">
        <f t="shared" si="152"/>
        <v>1</v>
      </c>
      <c r="AA218" s="41">
        <f t="shared" si="153"/>
        <v>0</v>
      </c>
      <c r="AB218" s="6">
        <f t="shared" si="154"/>
        <v>0</v>
      </c>
      <c r="AC218" s="41"/>
      <c r="AD218" s="15">
        <v>1</v>
      </c>
      <c r="AE218" s="41">
        <f t="shared" si="155"/>
        <v>0</v>
      </c>
      <c r="AF218" s="42">
        <f t="shared" si="156"/>
        <v>0</v>
      </c>
    </row>
    <row r="219" spans="1:32" ht="15" customHeight="1">
      <c r="B219" s="31" t="s">
        <v>84</v>
      </c>
      <c r="E219" s="5">
        <v>3074500</v>
      </c>
      <c r="F219" s="39"/>
      <c r="G219" s="6">
        <f t="shared" si="168"/>
        <v>0</v>
      </c>
      <c r="I219" s="6">
        <f t="shared" si="169"/>
        <v>0</v>
      </c>
      <c r="K219" s="6">
        <f t="shared" si="170"/>
        <v>0</v>
      </c>
      <c r="L219" s="40">
        <v>0.5</v>
      </c>
      <c r="M219" s="6">
        <f t="shared" si="171"/>
        <v>1537250</v>
      </c>
      <c r="N219" s="40">
        <v>0.5</v>
      </c>
      <c r="O219" s="6">
        <f t="shared" si="172"/>
        <v>1537250</v>
      </c>
      <c r="Q219" s="6">
        <f t="shared" si="173"/>
        <v>0</v>
      </c>
      <c r="S219" s="6">
        <f t="shared" si="174"/>
        <v>0</v>
      </c>
      <c r="T219" s="41"/>
      <c r="U219" s="6">
        <f t="shared" si="175"/>
        <v>0</v>
      </c>
      <c r="V219" s="41"/>
      <c r="W219" s="6">
        <f t="shared" si="176"/>
        <v>0</v>
      </c>
      <c r="X219" s="41">
        <f t="shared" si="150"/>
        <v>1</v>
      </c>
      <c r="Y219" s="5">
        <f t="shared" si="151"/>
        <v>3074500</v>
      </c>
      <c r="Z219" s="41">
        <f t="shared" si="152"/>
        <v>1</v>
      </c>
      <c r="AA219" s="41">
        <f t="shared" si="153"/>
        <v>0</v>
      </c>
      <c r="AB219" s="6">
        <f t="shared" si="154"/>
        <v>0</v>
      </c>
      <c r="AC219" s="41"/>
      <c r="AD219" s="15">
        <v>1</v>
      </c>
      <c r="AE219" s="41">
        <f t="shared" si="155"/>
        <v>0</v>
      </c>
      <c r="AF219" s="42">
        <f t="shared" si="156"/>
        <v>0</v>
      </c>
    </row>
    <row r="220" spans="1:32" ht="15" customHeight="1">
      <c r="B220" s="31" t="s">
        <v>69</v>
      </c>
      <c r="E220" s="5">
        <v>3074500</v>
      </c>
      <c r="F220" s="39"/>
      <c r="G220" s="6">
        <f t="shared" si="168"/>
        <v>0</v>
      </c>
      <c r="I220" s="6">
        <f t="shared" si="169"/>
        <v>0</v>
      </c>
      <c r="K220" s="6">
        <f t="shared" si="170"/>
        <v>0</v>
      </c>
      <c r="M220" s="6">
        <f t="shared" si="171"/>
        <v>0</v>
      </c>
      <c r="O220" s="6">
        <f t="shared" si="172"/>
        <v>0</v>
      </c>
      <c r="P220" s="40">
        <v>1</v>
      </c>
      <c r="Q220" s="6">
        <f t="shared" si="173"/>
        <v>3074500</v>
      </c>
      <c r="S220" s="6">
        <f t="shared" si="174"/>
        <v>0</v>
      </c>
      <c r="T220" s="41"/>
      <c r="U220" s="6">
        <f t="shared" si="175"/>
        <v>0</v>
      </c>
      <c r="V220" s="41"/>
      <c r="W220" s="6">
        <f t="shared" si="176"/>
        <v>0</v>
      </c>
      <c r="X220" s="41">
        <f t="shared" si="150"/>
        <v>1</v>
      </c>
      <c r="Y220" s="5">
        <f t="shared" si="151"/>
        <v>3074500</v>
      </c>
      <c r="Z220" s="41">
        <f t="shared" si="152"/>
        <v>1</v>
      </c>
      <c r="AA220" s="41">
        <f t="shared" si="153"/>
        <v>0</v>
      </c>
      <c r="AB220" s="6">
        <f t="shared" si="154"/>
        <v>0</v>
      </c>
      <c r="AC220" s="41"/>
      <c r="AD220" s="15">
        <v>1</v>
      </c>
      <c r="AE220" s="41">
        <f t="shared" si="155"/>
        <v>0</v>
      </c>
      <c r="AF220" s="42">
        <f t="shared" si="156"/>
        <v>0</v>
      </c>
    </row>
    <row r="221" spans="1:32" ht="15" customHeight="1">
      <c r="B221" s="31" t="s">
        <v>85</v>
      </c>
      <c r="E221" s="5">
        <v>3074500</v>
      </c>
      <c r="F221" s="39"/>
      <c r="G221" s="6">
        <f t="shared" si="168"/>
        <v>0</v>
      </c>
      <c r="I221" s="6">
        <f t="shared" si="169"/>
        <v>0</v>
      </c>
      <c r="K221" s="6">
        <f t="shared" si="170"/>
        <v>0</v>
      </c>
      <c r="M221" s="6">
        <f t="shared" si="171"/>
        <v>0</v>
      </c>
      <c r="N221" s="40">
        <v>0.4</v>
      </c>
      <c r="O221" s="6">
        <f t="shared" si="172"/>
        <v>1229800</v>
      </c>
      <c r="P221" s="40">
        <v>9.9999999999999978E-2</v>
      </c>
      <c r="Q221" s="6">
        <f t="shared" si="173"/>
        <v>307449.99999999994</v>
      </c>
      <c r="R221" s="40">
        <v>0.5</v>
      </c>
      <c r="S221" s="6">
        <f t="shared" si="174"/>
        <v>1537250</v>
      </c>
      <c r="T221" s="41"/>
      <c r="U221" s="6">
        <f t="shared" si="175"/>
        <v>0</v>
      </c>
      <c r="V221" s="41"/>
      <c r="W221" s="6">
        <f t="shared" si="176"/>
        <v>0</v>
      </c>
      <c r="X221" s="41">
        <f t="shared" si="150"/>
        <v>1</v>
      </c>
      <c r="Y221" s="5">
        <f t="shared" si="151"/>
        <v>3074500</v>
      </c>
      <c r="Z221" s="41">
        <f t="shared" si="152"/>
        <v>1</v>
      </c>
      <c r="AA221" s="41">
        <f t="shared" si="153"/>
        <v>0</v>
      </c>
      <c r="AB221" s="6">
        <f t="shared" si="154"/>
        <v>0</v>
      </c>
      <c r="AC221" s="41"/>
      <c r="AD221" s="15">
        <v>1</v>
      </c>
      <c r="AE221" s="41">
        <f t="shared" si="155"/>
        <v>0</v>
      </c>
      <c r="AF221" s="42">
        <f t="shared" si="156"/>
        <v>0</v>
      </c>
    </row>
    <row r="222" spans="1:32" ht="15" customHeight="1">
      <c r="B222" s="31" t="s">
        <v>76</v>
      </c>
      <c r="E222" s="5">
        <v>3074500</v>
      </c>
      <c r="F222" s="39"/>
      <c r="G222" s="6">
        <f t="shared" si="168"/>
        <v>0</v>
      </c>
      <c r="I222" s="6">
        <f t="shared" si="169"/>
        <v>0</v>
      </c>
      <c r="K222" s="6">
        <f t="shared" si="170"/>
        <v>0</v>
      </c>
      <c r="M222" s="6">
        <f t="shared" si="171"/>
        <v>0</v>
      </c>
      <c r="O222" s="6">
        <f t="shared" si="172"/>
        <v>0</v>
      </c>
      <c r="Q222" s="6">
        <f t="shared" si="173"/>
        <v>0</v>
      </c>
      <c r="R222" s="40">
        <v>1</v>
      </c>
      <c r="S222" s="6">
        <f t="shared" si="174"/>
        <v>3074500</v>
      </c>
      <c r="T222" s="41"/>
      <c r="U222" s="6">
        <f t="shared" si="175"/>
        <v>0</v>
      </c>
      <c r="V222" s="41"/>
      <c r="W222" s="6">
        <f t="shared" si="176"/>
        <v>0</v>
      </c>
      <c r="X222" s="41">
        <f t="shared" si="150"/>
        <v>1</v>
      </c>
      <c r="Y222" s="5">
        <f t="shared" si="151"/>
        <v>3074500</v>
      </c>
      <c r="Z222" s="41">
        <f t="shared" si="152"/>
        <v>1</v>
      </c>
      <c r="AA222" s="41">
        <f t="shared" si="153"/>
        <v>0</v>
      </c>
      <c r="AB222" s="6">
        <f t="shared" si="154"/>
        <v>0</v>
      </c>
      <c r="AC222" s="41"/>
      <c r="AD222" s="15">
        <v>1</v>
      </c>
      <c r="AE222" s="41">
        <f t="shared" si="155"/>
        <v>0</v>
      </c>
      <c r="AF222" s="42">
        <f t="shared" si="156"/>
        <v>0</v>
      </c>
    </row>
    <row r="223" spans="1:32">
      <c r="B223" s="31" t="s">
        <v>46</v>
      </c>
      <c r="E223" s="5">
        <v>3074500</v>
      </c>
      <c r="F223" s="39"/>
      <c r="G223" s="6">
        <f t="shared" si="168"/>
        <v>0</v>
      </c>
      <c r="I223" s="6">
        <f t="shared" si="169"/>
        <v>0</v>
      </c>
      <c r="K223" s="6">
        <f t="shared" si="170"/>
        <v>0</v>
      </c>
      <c r="M223" s="6">
        <f t="shared" si="171"/>
        <v>0</v>
      </c>
      <c r="O223" s="6">
        <f t="shared" si="172"/>
        <v>0</v>
      </c>
      <c r="Q223" s="6">
        <f t="shared" si="173"/>
        <v>0</v>
      </c>
      <c r="R223" s="40">
        <v>1</v>
      </c>
      <c r="S223" s="6">
        <f t="shared" si="174"/>
        <v>3074500</v>
      </c>
      <c r="T223" s="41"/>
      <c r="U223" s="6">
        <f t="shared" si="175"/>
        <v>0</v>
      </c>
      <c r="V223" s="41"/>
      <c r="W223" s="6">
        <f t="shared" si="176"/>
        <v>0</v>
      </c>
      <c r="X223" s="41">
        <f t="shared" si="150"/>
        <v>1</v>
      </c>
      <c r="Y223" s="5">
        <f t="shared" si="151"/>
        <v>3074500</v>
      </c>
      <c r="Z223" s="41">
        <f t="shared" si="152"/>
        <v>1</v>
      </c>
      <c r="AA223" s="41">
        <f t="shared" si="153"/>
        <v>0</v>
      </c>
      <c r="AB223" s="6">
        <f t="shared" si="154"/>
        <v>0</v>
      </c>
      <c r="AC223" s="41"/>
      <c r="AD223" s="15">
        <v>1</v>
      </c>
      <c r="AE223" s="41">
        <f t="shared" si="155"/>
        <v>0</v>
      </c>
      <c r="AF223" s="42">
        <f t="shared" si="156"/>
        <v>0</v>
      </c>
    </row>
    <row r="224" spans="1:32">
      <c r="B224" s="31" t="s">
        <v>30</v>
      </c>
      <c r="E224" s="5">
        <v>3074500</v>
      </c>
      <c r="F224" s="39"/>
      <c r="G224" s="6">
        <f t="shared" si="168"/>
        <v>0</v>
      </c>
      <c r="I224" s="6">
        <f t="shared" si="169"/>
        <v>0</v>
      </c>
      <c r="K224" s="6">
        <f t="shared" si="170"/>
        <v>0</v>
      </c>
      <c r="M224" s="6">
        <f t="shared" si="171"/>
        <v>0</v>
      </c>
      <c r="O224" s="6">
        <f t="shared" si="172"/>
        <v>0</v>
      </c>
      <c r="Q224" s="6">
        <f t="shared" si="173"/>
        <v>0</v>
      </c>
      <c r="R224" s="40">
        <v>0.5</v>
      </c>
      <c r="S224" s="6">
        <f t="shared" si="174"/>
        <v>1537250</v>
      </c>
      <c r="T224" s="41">
        <v>0.5</v>
      </c>
      <c r="U224" s="6">
        <f t="shared" si="175"/>
        <v>1537250</v>
      </c>
      <c r="V224" s="41">
        <v>0.5</v>
      </c>
      <c r="W224" s="6">
        <f t="shared" ref="W224" si="177">V224*E224</f>
        <v>1537250</v>
      </c>
      <c r="X224" s="41">
        <f t="shared" si="150"/>
        <v>1</v>
      </c>
      <c r="Y224" s="5">
        <f t="shared" si="151"/>
        <v>3074500</v>
      </c>
      <c r="Z224" s="41">
        <f t="shared" si="152"/>
        <v>1</v>
      </c>
      <c r="AA224" s="41">
        <f t="shared" si="153"/>
        <v>0</v>
      </c>
      <c r="AB224" s="6">
        <f t="shared" si="154"/>
        <v>0</v>
      </c>
      <c r="AC224" s="41"/>
      <c r="AD224" s="15">
        <v>1</v>
      </c>
      <c r="AE224" s="41">
        <f t="shared" si="155"/>
        <v>0</v>
      </c>
      <c r="AF224" s="42">
        <f t="shared" si="156"/>
        <v>0</v>
      </c>
    </row>
    <row r="225" spans="1:32">
      <c r="B225" s="35" t="s">
        <v>31</v>
      </c>
      <c r="E225" s="5"/>
      <c r="F225" s="39"/>
      <c r="M225" s="6">
        <f t="shared" si="171"/>
        <v>0</v>
      </c>
      <c r="O225" s="6">
        <f t="shared" si="172"/>
        <v>0</v>
      </c>
      <c r="Q225" s="6">
        <f t="shared" si="173"/>
        <v>0</v>
      </c>
      <c r="S225" s="6">
        <f t="shared" si="174"/>
        <v>0</v>
      </c>
      <c r="T225" s="41"/>
      <c r="U225" s="6">
        <f t="shared" si="175"/>
        <v>0</v>
      </c>
      <c r="V225" s="41"/>
      <c r="W225" s="6">
        <f t="shared" si="176"/>
        <v>0</v>
      </c>
      <c r="X225" s="41">
        <f t="shared" si="150"/>
        <v>0</v>
      </c>
      <c r="Y225" s="5">
        <f t="shared" si="151"/>
        <v>0</v>
      </c>
      <c r="Z225" s="41"/>
      <c r="AA225" s="41"/>
      <c r="AB225" s="6">
        <f t="shared" si="154"/>
        <v>0</v>
      </c>
      <c r="AC225" s="41"/>
      <c r="AD225" s="15">
        <v>0</v>
      </c>
      <c r="AE225" s="41">
        <f t="shared" si="155"/>
        <v>0</v>
      </c>
      <c r="AF225" s="42">
        <f t="shared" si="156"/>
        <v>0</v>
      </c>
    </row>
    <row r="226" spans="1:32">
      <c r="B226" s="35" t="s">
        <v>86</v>
      </c>
      <c r="C226" s="4">
        <v>4611750</v>
      </c>
      <c r="E226" s="5"/>
      <c r="F226" s="39"/>
      <c r="M226" s="6">
        <f t="shared" si="171"/>
        <v>0</v>
      </c>
      <c r="O226" s="6">
        <f t="shared" si="172"/>
        <v>0</v>
      </c>
      <c r="Q226" s="6">
        <f t="shared" si="173"/>
        <v>0</v>
      </c>
      <c r="S226" s="6">
        <f t="shared" si="174"/>
        <v>0</v>
      </c>
      <c r="T226" s="41"/>
      <c r="U226" s="6">
        <f t="shared" si="175"/>
        <v>0</v>
      </c>
      <c r="V226" s="41"/>
      <c r="W226" s="6">
        <f t="shared" si="176"/>
        <v>0</v>
      </c>
      <c r="X226" s="41">
        <f t="shared" si="150"/>
        <v>0</v>
      </c>
      <c r="Y226" s="5">
        <f t="shared" si="151"/>
        <v>0</v>
      </c>
      <c r="Z226" s="41"/>
      <c r="AA226" s="41"/>
      <c r="AB226" s="6">
        <f t="shared" si="154"/>
        <v>0</v>
      </c>
      <c r="AC226" s="41"/>
      <c r="AD226" s="15">
        <v>0</v>
      </c>
      <c r="AE226" s="41">
        <f t="shared" si="155"/>
        <v>0</v>
      </c>
      <c r="AF226" s="42">
        <f t="shared" si="156"/>
        <v>0</v>
      </c>
    </row>
    <row r="227" spans="1:32" ht="15" customHeight="1">
      <c r="B227" s="31" t="s">
        <v>33</v>
      </c>
      <c r="E227" s="5">
        <f>+C226*0.85</f>
        <v>3919987.5</v>
      </c>
      <c r="F227" s="39"/>
      <c r="M227" s="6">
        <f t="shared" si="171"/>
        <v>0</v>
      </c>
      <c r="N227" s="40">
        <v>1</v>
      </c>
      <c r="O227" s="6">
        <f t="shared" si="172"/>
        <v>3919987.5</v>
      </c>
      <c r="Q227" s="6">
        <f t="shared" si="173"/>
        <v>0</v>
      </c>
      <c r="S227" s="6">
        <f t="shared" si="174"/>
        <v>0</v>
      </c>
      <c r="T227" s="41"/>
      <c r="U227" s="6">
        <f t="shared" si="175"/>
        <v>0</v>
      </c>
      <c r="V227" s="41"/>
      <c r="W227" s="6">
        <f t="shared" si="176"/>
        <v>0</v>
      </c>
      <c r="X227" s="41">
        <f t="shared" si="150"/>
        <v>1</v>
      </c>
      <c r="Y227" s="5">
        <f t="shared" si="151"/>
        <v>3919987.5</v>
      </c>
      <c r="Z227" s="41">
        <f t="shared" si="152"/>
        <v>1</v>
      </c>
      <c r="AA227" s="41">
        <f t="shared" si="153"/>
        <v>0</v>
      </c>
      <c r="AB227" s="6">
        <f t="shared" si="154"/>
        <v>0</v>
      </c>
      <c r="AC227" s="41"/>
      <c r="AD227" s="15">
        <v>1</v>
      </c>
      <c r="AE227" s="41">
        <f t="shared" si="155"/>
        <v>0</v>
      </c>
      <c r="AF227" s="42">
        <f t="shared" si="156"/>
        <v>0</v>
      </c>
    </row>
    <row r="228" spans="1:32">
      <c r="B228" s="31" t="s">
        <v>34</v>
      </c>
      <c r="E228" s="5">
        <f>+C226*0.1</f>
        <v>461175</v>
      </c>
      <c r="F228" s="39"/>
      <c r="M228" s="6">
        <f t="shared" si="171"/>
        <v>0</v>
      </c>
      <c r="O228" s="6">
        <f t="shared" si="172"/>
        <v>0</v>
      </c>
      <c r="Q228" s="6">
        <f t="shared" si="173"/>
        <v>0</v>
      </c>
      <c r="R228" s="40">
        <v>1</v>
      </c>
      <c r="S228" s="6">
        <f t="shared" si="174"/>
        <v>461175</v>
      </c>
      <c r="T228" s="41"/>
      <c r="U228" s="6">
        <f t="shared" si="175"/>
        <v>0</v>
      </c>
      <c r="V228" s="41"/>
      <c r="W228" s="6">
        <f t="shared" si="176"/>
        <v>0</v>
      </c>
      <c r="X228" s="41">
        <f t="shared" si="150"/>
        <v>1</v>
      </c>
      <c r="Y228" s="5">
        <f t="shared" si="151"/>
        <v>461175</v>
      </c>
      <c r="Z228" s="41">
        <f t="shared" si="152"/>
        <v>1</v>
      </c>
      <c r="AA228" s="41">
        <f t="shared" si="153"/>
        <v>0</v>
      </c>
      <c r="AB228" s="6">
        <f t="shared" si="154"/>
        <v>0</v>
      </c>
      <c r="AC228" s="41"/>
      <c r="AD228" s="15">
        <v>1</v>
      </c>
      <c r="AE228" s="41">
        <f t="shared" si="155"/>
        <v>0</v>
      </c>
      <c r="AF228" s="42">
        <f t="shared" si="156"/>
        <v>0</v>
      </c>
    </row>
    <row r="229" spans="1:32">
      <c r="B229" s="31" t="s">
        <v>35</v>
      </c>
      <c r="E229" s="5">
        <f>+C226*0.05</f>
        <v>230587.5</v>
      </c>
      <c r="F229" s="39"/>
      <c r="M229" s="6">
        <f t="shared" si="171"/>
        <v>0</v>
      </c>
      <c r="O229" s="6">
        <f t="shared" si="172"/>
        <v>0</v>
      </c>
      <c r="Q229" s="6">
        <f t="shared" si="173"/>
        <v>0</v>
      </c>
      <c r="S229" s="6">
        <f t="shared" si="174"/>
        <v>0</v>
      </c>
      <c r="T229" s="41">
        <v>1</v>
      </c>
      <c r="U229" s="6">
        <f t="shared" si="175"/>
        <v>230587.5</v>
      </c>
      <c r="V229" s="93">
        <v>0.85</v>
      </c>
      <c r="W229" s="94">
        <f t="shared" ref="W229" si="178">V229*E229</f>
        <v>195999.375</v>
      </c>
      <c r="X229" s="41">
        <f t="shared" si="150"/>
        <v>1</v>
      </c>
      <c r="Y229" s="5">
        <f t="shared" si="151"/>
        <v>230587.5</v>
      </c>
      <c r="Z229" s="41">
        <f t="shared" si="152"/>
        <v>0.85</v>
      </c>
      <c r="AA229" s="93">
        <f t="shared" si="153"/>
        <v>0.15000000000000002</v>
      </c>
      <c r="AB229" s="94">
        <f t="shared" si="154"/>
        <v>34588.125000000007</v>
      </c>
      <c r="AC229" s="41"/>
      <c r="AD229" s="15">
        <v>1</v>
      </c>
      <c r="AE229" s="41">
        <f t="shared" si="155"/>
        <v>-0.15000000000000002</v>
      </c>
      <c r="AF229" s="42">
        <f t="shared" si="156"/>
        <v>-34588.125000000007</v>
      </c>
    </row>
    <row r="230" spans="1:32">
      <c r="B230" s="35" t="s">
        <v>87</v>
      </c>
      <c r="C230" s="4">
        <v>3074500</v>
      </c>
      <c r="E230" s="5"/>
      <c r="F230" s="39"/>
      <c r="M230" s="6">
        <f t="shared" si="171"/>
        <v>0</v>
      </c>
      <c r="O230" s="6">
        <f t="shared" si="172"/>
        <v>0</v>
      </c>
      <c r="Q230" s="6">
        <f t="shared" si="173"/>
        <v>0</v>
      </c>
      <c r="S230" s="6">
        <f t="shared" si="174"/>
        <v>0</v>
      </c>
      <c r="T230" s="41"/>
      <c r="U230" s="6">
        <f t="shared" si="175"/>
        <v>0</v>
      </c>
      <c r="V230" s="41"/>
      <c r="W230" s="6">
        <f t="shared" si="176"/>
        <v>0</v>
      </c>
      <c r="X230" s="41">
        <f t="shared" si="150"/>
        <v>0</v>
      </c>
      <c r="Y230" s="5">
        <f t="shared" si="151"/>
        <v>0</v>
      </c>
      <c r="Z230" s="41"/>
      <c r="AA230" s="41"/>
      <c r="AB230" s="6">
        <f t="shared" si="154"/>
        <v>0</v>
      </c>
      <c r="AC230" s="41"/>
      <c r="AD230" s="15">
        <v>0</v>
      </c>
      <c r="AE230" s="41">
        <f t="shared" si="155"/>
        <v>0</v>
      </c>
      <c r="AF230" s="42">
        <f t="shared" si="156"/>
        <v>0</v>
      </c>
    </row>
    <row r="231" spans="1:32" ht="15" customHeight="1">
      <c r="B231" s="31" t="s">
        <v>33</v>
      </c>
      <c r="E231" s="5">
        <f>+C230*0.85</f>
        <v>2613325</v>
      </c>
      <c r="F231" s="39"/>
      <c r="L231" s="40">
        <v>1</v>
      </c>
      <c r="M231" s="6">
        <f t="shared" si="171"/>
        <v>2613325</v>
      </c>
      <c r="O231" s="6">
        <f t="shared" si="172"/>
        <v>0</v>
      </c>
      <c r="Q231" s="6">
        <f t="shared" si="173"/>
        <v>0</v>
      </c>
      <c r="S231" s="6">
        <f t="shared" si="174"/>
        <v>0</v>
      </c>
      <c r="T231" s="41"/>
      <c r="U231" s="6">
        <f t="shared" si="175"/>
        <v>0</v>
      </c>
      <c r="V231" s="41"/>
      <c r="W231" s="6">
        <f t="shared" si="176"/>
        <v>0</v>
      </c>
      <c r="X231" s="41">
        <f t="shared" si="150"/>
        <v>1</v>
      </c>
      <c r="Y231" s="5">
        <f t="shared" si="151"/>
        <v>2613325</v>
      </c>
      <c r="Z231" s="41">
        <f t="shared" si="152"/>
        <v>1</v>
      </c>
      <c r="AA231" s="41">
        <f t="shared" si="153"/>
        <v>0</v>
      </c>
      <c r="AB231" s="6">
        <f t="shared" si="154"/>
        <v>0</v>
      </c>
      <c r="AC231" s="41"/>
      <c r="AD231" s="15">
        <v>1</v>
      </c>
      <c r="AE231" s="41">
        <f t="shared" si="155"/>
        <v>0</v>
      </c>
      <c r="AF231" s="42">
        <f t="shared" si="156"/>
        <v>0</v>
      </c>
    </row>
    <row r="232" spans="1:32">
      <c r="B232" s="31" t="s">
        <v>34</v>
      </c>
      <c r="E232" s="5">
        <f>+C230*0.1</f>
        <v>307450</v>
      </c>
      <c r="F232" s="39"/>
      <c r="M232" s="6">
        <f t="shared" si="171"/>
        <v>0</v>
      </c>
      <c r="O232" s="6">
        <f t="shared" si="172"/>
        <v>0</v>
      </c>
      <c r="Q232" s="6">
        <f t="shared" si="173"/>
        <v>0</v>
      </c>
      <c r="R232" s="40">
        <v>1</v>
      </c>
      <c r="S232" s="6">
        <f t="shared" si="174"/>
        <v>307450</v>
      </c>
      <c r="T232" s="41"/>
      <c r="U232" s="6">
        <f t="shared" si="175"/>
        <v>0</v>
      </c>
      <c r="V232" s="41"/>
      <c r="W232" s="6">
        <f t="shared" si="176"/>
        <v>0</v>
      </c>
      <c r="X232" s="41">
        <f t="shared" si="150"/>
        <v>1</v>
      </c>
      <c r="Y232" s="5">
        <f t="shared" si="151"/>
        <v>307450</v>
      </c>
      <c r="Z232" s="41">
        <f t="shared" si="152"/>
        <v>1</v>
      </c>
      <c r="AA232" s="41">
        <f t="shared" si="153"/>
        <v>0</v>
      </c>
      <c r="AB232" s="6">
        <f t="shared" si="154"/>
        <v>0</v>
      </c>
      <c r="AC232" s="41"/>
      <c r="AD232" s="15">
        <v>1</v>
      </c>
      <c r="AE232" s="41">
        <f t="shared" si="155"/>
        <v>0</v>
      </c>
      <c r="AF232" s="42">
        <f t="shared" si="156"/>
        <v>0</v>
      </c>
    </row>
    <row r="233" spans="1:32">
      <c r="B233" s="31" t="s">
        <v>35</v>
      </c>
      <c r="E233" s="5">
        <f>+C230*0.05</f>
        <v>153725</v>
      </c>
      <c r="F233" s="39"/>
      <c r="M233" s="6">
        <f t="shared" si="171"/>
        <v>0</v>
      </c>
      <c r="O233" s="6">
        <f t="shared" si="172"/>
        <v>0</v>
      </c>
      <c r="Q233" s="6">
        <f t="shared" si="173"/>
        <v>0</v>
      </c>
      <c r="S233" s="6">
        <f t="shared" si="174"/>
        <v>0</v>
      </c>
      <c r="T233" s="41">
        <v>1</v>
      </c>
      <c r="U233" s="6">
        <f t="shared" si="175"/>
        <v>153725</v>
      </c>
      <c r="V233" s="93">
        <v>0.85</v>
      </c>
      <c r="W233" s="94">
        <f t="shared" ref="W233" si="179">V233*E233</f>
        <v>130666.25</v>
      </c>
      <c r="X233" s="41">
        <f t="shared" si="150"/>
        <v>1</v>
      </c>
      <c r="Y233" s="5">
        <f t="shared" si="151"/>
        <v>153725</v>
      </c>
      <c r="Z233" s="41">
        <f t="shared" si="152"/>
        <v>0.85</v>
      </c>
      <c r="AA233" s="93">
        <f t="shared" si="153"/>
        <v>0.15000000000000002</v>
      </c>
      <c r="AB233" s="94">
        <f t="shared" si="154"/>
        <v>23058.750000000004</v>
      </c>
      <c r="AC233" s="41"/>
      <c r="AD233" s="15">
        <v>1</v>
      </c>
      <c r="AE233" s="41">
        <f t="shared" si="155"/>
        <v>-0.15000000000000002</v>
      </c>
      <c r="AF233" s="42">
        <f t="shared" si="156"/>
        <v>-23058.750000000004</v>
      </c>
    </row>
    <row r="234" spans="1:32">
      <c r="B234" s="35" t="s">
        <v>88</v>
      </c>
      <c r="C234" s="4">
        <v>1537250</v>
      </c>
      <c r="E234" s="5"/>
      <c r="F234" s="39"/>
      <c r="M234" s="6">
        <f t="shared" si="171"/>
        <v>0</v>
      </c>
      <c r="O234" s="6">
        <f t="shared" si="172"/>
        <v>0</v>
      </c>
      <c r="Q234" s="6">
        <f t="shared" si="173"/>
        <v>0</v>
      </c>
      <c r="S234" s="6">
        <f t="shared" si="174"/>
        <v>0</v>
      </c>
      <c r="T234" s="41"/>
      <c r="U234" s="6">
        <f t="shared" si="175"/>
        <v>0</v>
      </c>
      <c r="V234" s="41"/>
      <c r="W234" s="6">
        <f t="shared" si="176"/>
        <v>0</v>
      </c>
      <c r="X234" s="41">
        <f t="shared" si="150"/>
        <v>0</v>
      </c>
      <c r="Y234" s="5">
        <f t="shared" si="151"/>
        <v>0</v>
      </c>
      <c r="Z234" s="41"/>
      <c r="AA234" s="41"/>
      <c r="AB234" s="6">
        <f t="shared" si="154"/>
        <v>0</v>
      </c>
      <c r="AC234" s="41"/>
      <c r="AD234" s="15">
        <v>0</v>
      </c>
      <c r="AE234" s="41">
        <f t="shared" si="155"/>
        <v>0</v>
      </c>
      <c r="AF234" s="42">
        <f t="shared" si="156"/>
        <v>0</v>
      </c>
    </row>
    <row r="235" spans="1:32" ht="15" customHeight="1">
      <c r="B235" s="31" t="s">
        <v>33</v>
      </c>
      <c r="E235" s="5">
        <f>+C234*0.85</f>
        <v>1306662.5</v>
      </c>
      <c r="F235" s="39"/>
      <c r="M235" s="6">
        <f t="shared" si="171"/>
        <v>0</v>
      </c>
      <c r="O235" s="6">
        <f t="shared" si="172"/>
        <v>0</v>
      </c>
      <c r="P235" s="40">
        <v>1</v>
      </c>
      <c r="Q235" s="6">
        <f t="shared" si="173"/>
        <v>1306662.5</v>
      </c>
      <c r="S235" s="6">
        <f t="shared" si="174"/>
        <v>0</v>
      </c>
      <c r="T235" s="41"/>
      <c r="U235" s="6">
        <f t="shared" si="175"/>
        <v>0</v>
      </c>
      <c r="V235" s="41"/>
      <c r="W235" s="6">
        <f t="shared" si="176"/>
        <v>0</v>
      </c>
      <c r="X235" s="41">
        <f t="shared" si="150"/>
        <v>1</v>
      </c>
      <c r="Y235" s="5">
        <f t="shared" si="151"/>
        <v>1306662.5</v>
      </c>
      <c r="Z235" s="41">
        <f t="shared" si="152"/>
        <v>1</v>
      </c>
      <c r="AA235" s="41">
        <f t="shared" si="153"/>
        <v>0</v>
      </c>
      <c r="AB235" s="6">
        <f t="shared" si="154"/>
        <v>0</v>
      </c>
      <c r="AC235" s="41"/>
      <c r="AD235" s="15">
        <v>1</v>
      </c>
      <c r="AE235" s="41">
        <f t="shared" si="155"/>
        <v>0</v>
      </c>
      <c r="AF235" s="42">
        <f t="shared" si="156"/>
        <v>0</v>
      </c>
    </row>
    <row r="236" spans="1:32">
      <c r="B236" s="31" t="s">
        <v>34</v>
      </c>
      <c r="E236" s="5">
        <f>+C234*0.1</f>
        <v>153725</v>
      </c>
      <c r="F236" s="39"/>
      <c r="M236" s="6">
        <f t="shared" si="171"/>
        <v>0</v>
      </c>
      <c r="O236" s="6">
        <f t="shared" si="172"/>
        <v>0</v>
      </c>
      <c r="Q236" s="6">
        <f t="shared" si="173"/>
        <v>0</v>
      </c>
      <c r="S236" s="6">
        <f t="shared" si="174"/>
        <v>0</v>
      </c>
      <c r="T236" s="41">
        <v>1</v>
      </c>
      <c r="U236" s="6">
        <f t="shared" si="175"/>
        <v>153725</v>
      </c>
      <c r="V236" s="41">
        <v>1</v>
      </c>
      <c r="W236" s="6">
        <f t="shared" ref="W236:W237" si="180">V236*E236</f>
        <v>153725</v>
      </c>
      <c r="X236" s="41">
        <f t="shared" si="150"/>
        <v>1</v>
      </c>
      <c r="Y236" s="5">
        <f t="shared" si="151"/>
        <v>153725</v>
      </c>
      <c r="Z236" s="41">
        <f t="shared" si="152"/>
        <v>1</v>
      </c>
      <c r="AA236" s="41">
        <f t="shared" si="153"/>
        <v>0</v>
      </c>
      <c r="AB236" s="6">
        <f t="shared" si="154"/>
        <v>0</v>
      </c>
      <c r="AC236" s="41"/>
      <c r="AD236" s="15">
        <v>1</v>
      </c>
      <c r="AE236" s="41">
        <f t="shared" si="155"/>
        <v>0</v>
      </c>
      <c r="AF236" s="42">
        <f t="shared" si="156"/>
        <v>0</v>
      </c>
    </row>
    <row r="237" spans="1:32">
      <c r="B237" s="31" t="s">
        <v>35</v>
      </c>
      <c r="E237" s="5">
        <f>+C234*0.05</f>
        <v>76862.5</v>
      </c>
      <c r="F237" s="39"/>
      <c r="M237" s="6">
        <f t="shared" si="171"/>
        <v>0</v>
      </c>
      <c r="O237" s="6">
        <f t="shared" si="172"/>
        <v>0</v>
      </c>
      <c r="Q237" s="6">
        <f t="shared" si="173"/>
        <v>0</v>
      </c>
      <c r="S237" s="6">
        <f t="shared" si="174"/>
        <v>0</v>
      </c>
      <c r="T237" s="41">
        <v>1</v>
      </c>
      <c r="U237" s="6">
        <f t="shared" si="175"/>
        <v>76862.5</v>
      </c>
      <c r="V237" s="41">
        <v>1</v>
      </c>
      <c r="W237" s="6">
        <f t="shared" si="180"/>
        <v>76862.5</v>
      </c>
      <c r="X237" s="41">
        <f t="shared" si="150"/>
        <v>1</v>
      </c>
      <c r="Y237" s="5">
        <f t="shared" si="151"/>
        <v>76862.5</v>
      </c>
      <c r="Z237" s="41">
        <f t="shared" si="152"/>
        <v>1</v>
      </c>
      <c r="AA237" s="41">
        <f t="shared" si="153"/>
        <v>0</v>
      </c>
      <c r="AB237" s="6">
        <f t="shared" si="154"/>
        <v>0</v>
      </c>
      <c r="AC237" s="41"/>
      <c r="AD237" s="15">
        <v>1</v>
      </c>
      <c r="AE237" s="41">
        <f t="shared" si="155"/>
        <v>0</v>
      </c>
      <c r="AF237" s="42">
        <f t="shared" si="156"/>
        <v>0</v>
      </c>
    </row>
    <row r="238" spans="1:32" s="65" customFormat="1">
      <c r="A238" s="61">
        <v>14</v>
      </c>
      <c r="B238" s="34" t="s">
        <v>89</v>
      </c>
      <c r="C238" s="62">
        <f>SUM(E239:E245)</f>
        <v>12040550</v>
      </c>
      <c r="D238" s="62"/>
      <c r="E238" s="10"/>
      <c r="F238" s="63"/>
      <c r="G238" s="11"/>
      <c r="H238" s="64"/>
      <c r="I238" s="11"/>
      <c r="J238" s="64"/>
      <c r="K238" s="11"/>
      <c r="L238" s="64"/>
      <c r="M238" s="11"/>
      <c r="N238" s="64"/>
      <c r="O238" s="11"/>
      <c r="P238" s="64"/>
      <c r="Q238" s="11"/>
      <c r="R238" s="64"/>
      <c r="S238" s="11"/>
      <c r="U238" s="11"/>
      <c r="W238" s="11"/>
      <c r="X238" s="41">
        <f t="shared" si="150"/>
        <v>0</v>
      </c>
      <c r="Y238" s="5">
        <f t="shared" si="151"/>
        <v>0</v>
      </c>
      <c r="Z238" s="41"/>
      <c r="AA238" s="41"/>
      <c r="AB238" s="6">
        <f t="shared" si="154"/>
        <v>0</v>
      </c>
      <c r="AC238" s="41"/>
      <c r="AD238" s="66">
        <v>0</v>
      </c>
      <c r="AE238" s="41">
        <f t="shared" si="155"/>
        <v>0</v>
      </c>
      <c r="AF238" s="42">
        <f t="shared" si="156"/>
        <v>0</v>
      </c>
    </row>
    <row r="239" spans="1:32" ht="15" customHeight="1">
      <c r="B239" s="31" t="s">
        <v>22</v>
      </c>
      <c r="E239" s="5">
        <v>50000</v>
      </c>
      <c r="F239" s="39"/>
      <c r="G239" s="6">
        <f t="shared" ref="G239:G241" si="181">+F239*E239</f>
        <v>0</v>
      </c>
      <c r="I239" s="6">
        <f t="shared" ref="I239:I245" si="182">+H239*E239</f>
        <v>0</v>
      </c>
      <c r="J239" s="40">
        <v>1</v>
      </c>
      <c r="K239" s="6">
        <f t="shared" ref="K239:K245" si="183">+J239*E239</f>
        <v>50000</v>
      </c>
      <c r="M239" s="6">
        <f t="shared" ref="M239:M251" si="184">+L239*E239</f>
        <v>0</v>
      </c>
      <c r="O239" s="6">
        <f t="shared" ref="O239:O251" si="185">+N239*E239</f>
        <v>0</v>
      </c>
      <c r="Q239" s="6">
        <f t="shared" ref="Q239:Q251" si="186">+P239*E239</f>
        <v>0</v>
      </c>
      <c r="S239" s="6">
        <f t="shared" ref="S239:S251" si="187">+R239*E239</f>
        <v>0</v>
      </c>
      <c r="T239" s="41"/>
      <c r="U239" s="6">
        <f t="shared" ref="U239:U251" si="188">+T239*E239</f>
        <v>0</v>
      </c>
      <c r="V239" s="41"/>
      <c r="W239" s="6">
        <f t="shared" ref="W239:W251" si="189">+V239*G239</f>
        <v>0</v>
      </c>
      <c r="X239" s="41">
        <f t="shared" si="150"/>
        <v>1</v>
      </c>
      <c r="Y239" s="5">
        <f t="shared" si="151"/>
        <v>50000</v>
      </c>
      <c r="Z239" s="41">
        <f t="shared" si="152"/>
        <v>1</v>
      </c>
      <c r="AA239" s="41">
        <f t="shared" si="153"/>
        <v>0</v>
      </c>
      <c r="AB239" s="6">
        <f t="shared" si="154"/>
        <v>0</v>
      </c>
      <c r="AC239" s="41"/>
      <c r="AD239" s="15">
        <v>1</v>
      </c>
      <c r="AE239" s="41">
        <f t="shared" si="155"/>
        <v>0</v>
      </c>
      <c r="AF239" s="42">
        <f t="shared" si="156"/>
        <v>0</v>
      </c>
    </row>
    <row r="240" spans="1:32" ht="15" customHeight="1">
      <c r="B240" s="31" t="s">
        <v>23</v>
      </c>
      <c r="E240" s="5">
        <f>1844700*0.4</f>
        <v>737880</v>
      </c>
      <c r="F240" s="39"/>
      <c r="G240" s="6">
        <f t="shared" si="181"/>
        <v>0</v>
      </c>
      <c r="I240" s="6">
        <f t="shared" si="182"/>
        <v>0</v>
      </c>
      <c r="J240" s="40">
        <v>1</v>
      </c>
      <c r="K240" s="6">
        <f t="shared" si="183"/>
        <v>737880</v>
      </c>
      <c r="M240" s="6">
        <f t="shared" si="184"/>
        <v>0</v>
      </c>
      <c r="O240" s="6">
        <f t="shared" si="185"/>
        <v>0</v>
      </c>
      <c r="Q240" s="6">
        <f t="shared" si="186"/>
        <v>0</v>
      </c>
      <c r="S240" s="6">
        <f t="shared" si="187"/>
        <v>0</v>
      </c>
      <c r="T240" s="41"/>
      <c r="U240" s="6">
        <f t="shared" si="188"/>
        <v>0</v>
      </c>
      <c r="V240" s="41"/>
      <c r="W240" s="6">
        <f t="shared" si="189"/>
        <v>0</v>
      </c>
      <c r="X240" s="41">
        <f t="shared" si="150"/>
        <v>1</v>
      </c>
      <c r="Y240" s="5">
        <f t="shared" si="151"/>
        <v>737880</v>
      </c>
      <c r="Z240" s="41">
        <f t="shared" si="152"/>
        <v>1</v>
      </c>
      <c r="AA240" s="41">
        <f t="shared" si="153"/>
        <v>0</v>
      </c>
      <c r="AB240" s="6">
        <f t="shared" si="154"/>
        <v>0</v>
      </c>
      <c r="AC240" s="41"/>
      <c r="AD240" s="15">
        <v>1</v>
      </c>
      <c r="AE240" s="41">
        <f t="shared" si="155"/>
        <v>0</v>
      </c>
      <c r="AF240" s="42">
        <f t="shared" si="156"/>
        <v>0</v>
      </c>
    </row>
    <row r="241" spans="1:32" ht="15" customHeight="1">
      <c r="B241" s="31" t="s">
        <v>24</v>
      </c>
      <c r="E241" s="5">
        <f>1844700*0.6</f>
        <v>1106820</v>
      </c>
      <c r="F241" s="39"/>
      <c r="G241" s="6">
        <f t="shared" si="181"/>
        <v>0</v>
      </c>
      <c r="I241" s="6">
        <f t="shared" si="182"/>
        <v>0</v>
      </c>
      <c r="J241" s="40">
        <v>1</v>
      </c>
      <c r="K241" s="6">
        <f t="shared" si="183"/>
        <v>1106820</v>
      </c>
      <c r="M241" s="6">
        <f t="shared" si="184"/>
        <v>0</v>
      </c>
      <c r="O241" s="6">
        <f t="shared" si="185"/>
        <v>0</v>
      </c>
      <c r="Q241" s="6">
        <f t="shared" si="186"/>
        <v>0</v>
      </c>
      <c r="S241" s="6">
        <f t="shared" si="187"/>
        <v>0</v>
      </c>
      <c r="T241" s="41"/>
      <c r="U241" s="6">
        <f t="shared" si="188"/>
        <v>0</v>
      </c>
      <c r="V241" s="41"/>
      <c r="W241" s="6">
        <f t="shared" si="189"/>
        <v>0</v>
      </c>
      <c r="X241" s="41">
        <f t="shared" si="150"/>
        <v>1</v>
      </c>
      <c r="Y241" s="5">
        <f t="shared" si="151"/>
        <v>1106820</v>
      </c>
      <c r="Z241" s="41">
        <f t="shared" si="152"/>
        <v>1</v>
      </c>
      <c r="AA241" s="41">
        <f t="shared" si="153"/>
        <v>0</v>
      </c>
      <c r="AB241" s="6">
        <f t="shared" si="154"/>
        <v>0</v>
      </c>
      <c r="AC241" s="41"/>
      <c r="AD241" s="15">
        <v>1</v>
      </c>
      <c r="AE241" s="41">
        <f t="shared" si="155"/>
        <v>0</v>
      </c>
      <c r="AF241" s="42">
        <f t="shared" si="156"/>
        <v>0</v>
      </c>
    </row>
    <row r="242" spans="1:32" ht="15" customHeight="1">
      <c r="B242" s="31" t="s">
        <v>51</v>
      </c>
      <c r="E242" s="5">
        <v>2767050</v>
      </c>
      <c r="F242" s="39"/>
      <c r="G242" s="6">
        <f>+F242*E242</f>
        <v>0</v>
      </c>
      <c r="I242" s="6">
        <f t="shared" si="182"/>
        <v>0</v>
      </c>
      <c r="J242" s="40">
        <v>1</v>
      </c>
      <c r="K242" s="6">
        <f t="shared" si="183"/>
        <v>2767050</v>
      </c>
      <c r="M242" s="6">
        <f t="shared" si="184"/>
        <v>0</v>
      </c>
      <c r="O242" s="6">
        <f t="shared" si="185"/>
        <v>0</v>
      </c>
      <c r="Q242" s="6">
        <f t="shared" si="186"/>
        <v>0</v>
      </c>
      <c r="S242" s="6">
        <f t="shared" si="187"/>
        <v>0</v>
      </c>
      <c r="T242" s="41"/>
      <c r="U242" s="6">
        <f t="shared" si="188"/>
        <v>0</v>
      </c>
      <c r="V242" s="41"/>
      <c r="W242" s="6">
        <f t="shared" si="189"/>
        <v>0</v>
      </c>
      <c r="X242" s="41">
        <f t="shared" si="150"/>
        <v>1</v>
      </c>
      <c r="Y242" s="5">
        <f t="shared" si="151"/>
        <v>2767050</v>
      </c>
      <c r="Z242" s="41">
        <f t="shared" si="152"/>
        <v>1</v>
      </c>
      <c r="AA242" s="41">
        <f t="shared" si="153"/>
        <v>0</v>
      </c>
      <c r="AB242" s="6">
        <f t="shared" si="154"/>
        <v>0</v>
      </c>
      <c r="AC242" s="41"/>
      <c r="AD242" s="15">
        <v>1</v>
      </c>
      <c r="AE242" s="41">
        <f t="shared" si="155"/>
        <v>0</v>
      </c>
      <c r="AF242" s="42">
        <f t="shared" si="156"/>
        <v>0</v>
      </c>
    </row>
    <row r="243" spans="1:32" ht="15" customHeight="1">
      <c r="B243" s="31" t="s">
        <v>26</v>
      </c>
      <c r="E243" s="5">
        <v>2767050</v>
      </c>
      <c r="F243" s="39"/>
      <c r="G243" s="6">
        <f>+F243*E243</f>
        <v>0</v>
      </c>
      <c r="I243" s="6">
        <f t="shared" si="182"/>
        <v>0</v>
      </c>
      <c r="J243" s="40">
        <v>0.4</v>
      </c>
      <c r="K243" s="6">
        <f t="shared" si="183"/>
        <v>1106820</v>
      </c>
      <c r="L243" s="40">
        <v>0.6</v>
      </c>
      <c r="M243" s="6">
        <f t="shared" si="184"/>
        <v>1660230</v>
      </c>
      <c r="O243" s="6">
        <f t="shared" si="185"/>
        <v>0</v>
      </c>
      <c r="Q243" s="6">
        <f t="shared" si="186"/>
        <v>0</v>
      </c>
      <c r="S243" s="6">
        <f t="shared" si="187"/>
        <v>0</v>
      </c>
      <c r="T243" s="41"/>
      <c r="U243" s="6">
        <f t="shared" si="188"/>
        <v>0</v>
      </c>
      <c r="V243" s="41"/>
      <c r="W243" s="6">
        <f t="shared" si="189"/>
        <v>0</v>
      </c>
      <c r="X243" s="41">
        <f t="shared" si="150"/>
        <v>1</v>
      </c>
      <c r="Y243" s="5">
        <f t="shared" si="151"/>
        <v>2767050</v>
      </c>
      <c r="Z243" s="41">
        <f t="shared" si="152"/>
        <v>1</v>
      </c>
      <c r="AA243" s="41">
        <f t="shared" si="153"/>
        <v>0</v>
      </c>
      <c r="AB243" s="6">
        <f t="shared" si="154"/>
        <v>0</v>
      </c>
      <c r="AC243" s="41"/>
      <c r="AD243" s="15">
        <v>1</v>
      </c>
      <c r="AE243" s="41">
        <f t="shared" si="155"/>
        <v>0</v>
      </c>
      <c r="AF243" s="42">
        <f t="shared" si="156"/>
        <v>0</v>
      </c>
    </row>
    <row r="244" spans="1:32" ht="15" customHeight="1">
      <c r="B244" s="31" t="s">
        <v>27</v>
      </c>
      <c r="E244" s="5">
        <v>2767050</v>
      </c>
      <c r="F244" s="39"/>
      <c r="G244" s="6">
        <f>+F244*E244</f>
        <v>0</v>
      </c>
      <c r="I244" s="6">
        <f t="shared" si="182"/>
        <v>0</v>
      </c>
      <c r="K244" s="6">
        <f t="shared" si="183"/>
        <v>0</v>
      </c>
      <c r="L244" s="40">
        <v>0.9</v>
      </c>
      <c r="M244" s="6">
        <f t="shared" si="184"/>
        <v>2490345</v>
      </c>
      <c r="N244" s="40">
        <v>9.9999999999999978E-2</v>
      </c>
      <c r="O244" s="6">
        <f t="shared" si="185"/>
        <v>276704.99999999994</v>
      </c>
      <c r="Q244" s="6">
        <f t="shared" si="186"/>
        <v>0</v>
      </c>
      <c r="S244" s="6">
        <f t="shared" si="187"/>
        <v>0</v>
      </c>
      <c r="T244" s="41"/>
      <c r="U244" s="6">
        <f t="shared" si="188"/>
        <v>0</v>
      </c>
      <c r="V244" s="41"/>
      <c r="W244" s="6">
        <f t="shared" si="189"/>
        <v>0</v>
      </c>
      <c r="X244" s="41">
        <f t="shared" si="150"/>
        <v>1</v>
      </c>
      <c r="Y244" s="5">
        <f t="shared" si="151"/>
        <v>2767050</v>
      </c>
      <c r="Z244" s="41">
        <f t="shared" si="152"/>
        <v>1</v>
      </c>
      <c r="AA244" s="41">
        <f t="shared" si="153"/>
        <v>0</v>
      </c>
      <c r="AB244" s="6">
        <f t="shared" si="154"/>
        <v>0</v>
      </c>
      <c r="AC244" s="41"/>
      <c r="AD244" s="15">
        <v>1</v>
      </c>
      <c r="AE244" s="41">
        <f t="shared" si="155"/>
        <v>0</v>
      </c>
      <c r="AF244" s="42">
        <f t="shared" si="156"/>
        <v>0</v>
      </c>
    </row>
    <row r="245" spans="1:32">
      <c r="B245" s="31" t="s">
        <v>90</v>
      </c>
      <c r="E245" s="5">
        <v>1844700</v>
      </c>
      <c r="F245" s="39"/>
      <c r="G245" s="6">
        <f>+F245*E245</f>
        <v>0</v>
      </c>
      <c r="I245" s="6">
        <f t="shared" si="182"/>
        <v>0</v>
      </c>
      <c r="K245" s="6">
        <f t="shared" si="183"/>
        <v>0</v>
      </c>
      <c r="M245" s="6">
        <f t="shared" si="184"/>
        <v>0</v>
      </c>
      <c r="N245" s="40">
        <v>0.5</v>
      </c>
      <c r="O245" s="6">
        <f t="shared" si="185"/>
        <v>922350</v>
      </c>
      <c r="Q245" s="6">
        <f t="shared" si="186"/>
        <v>0</v>
      </c>
      <c r="S245" s="6">
        <f t="shared" si="187"/>
        <v>0</v>
      </c>
      <c r="T245" s="41">
        <v>0.5</v>
      </c>
      <c r="U245" s="6">
        <f t="shared" si="188"/>
        <v>922350</v>
      </c>
      <c r="V245" s="41">
        <v>0.5</v>
      </c>
      <c r="W245" s="6">
        <f t="shared" ref="W245" si="190">V245*E245</f>
        <v>922350</v>
      </c>
      <c r="X245" s="41">
        <f t="shared" si="150"/>
        <v>1</v>
      </c>
      <c r="Y245" s="5">
        <f t="shared" si="151"/>
        <v>1844700</v>
      </c>
      <c r="Z245" s="41">
        <f t="shared" si="152"/>
        <v>1</v>
      </c>
      <c r="AA245" s="41">
        <f t="shared" si="153"/>
        <v>0</v>
      </c>
      <c r="AB245" s="6">
        <f t="shared" si="154"/>
        <v>0</v>
      </c>
      <c r="AC245" s="41"/>
      <c r="AD245" s="15">
        <v>1</v>
      </c>
      <c r="AE245" s="41">
        <f t="shared" si="155"/>
        <v>0</v>
      </c>
      <c r="AF245" s="42">
        <f t="shared" si="156"/>
        <v>0</v>
      </c>
    </row>
    <row r="246" spans="1:32">
      <c r="B246" s="35" t="s">
        <v>31</v>
      </c>
      <c r="E246" s="5"/>
      <c r="F246" s="39"/>
      <c r="M246" s="6">
        <f t="shared" si="184"/>
        <v>0</v>
      </c>
      <c r="O246" s="6">
        <f t="shared" si="185"/>
        <v>0</v>
      </c>
      <c r="Q246" s="6">
        <f t="shared" si="186"/>
        <v>0</v>
      </c>
      <c r="S246" s="6">
        <f t="shared" si="187"/>
        <v>0</v>
      </c>
      <c r="T246" s="41"/>
      <c r="U246" s="6">
        <f t="shared" si="188"/>
        <v>0</v>
      </c>
      <c r="V246" s="41"/>
      <c r="W246" s="6">
        <f t="shared" si="189"/>
        <v>0</v>
      </c>
      <c r="X246" s="41">
        <f t="shared" si="150"/>
        <v>0</v>
      </c>
      <c r="Y246" s="5">
        <f t="shared" si="151"/>
        <v>0</v>
      </c>
      <c r="Z246" s="41"/>
      <c r="AA246" s="41"/>
      <c r="AB246" s="6">
        <f t="shared" si="154"/>
        <v>0</v>
      </c>
      <c r="AC246" s="41"/>
      <c r="AD246" s="15">
        <v>0</v>
      </c>
      <c r="AE246" s="41">
        <f t="shared" si="155"/>
        <v>0</v>
      </c>
      <c r="AF246" s="42">
        <f t="shared" si="156"/>
        <v>0</v>
      </c>
    </row>
    <row r="247" spans="1:32">
      <c r="B247" s="35" t="s">
        <v>91</v>
      </c>
      <c r="C247" s="4">
        <f>3689400+2767050</f>
        <v>6456450</v>
      </c>
      <c r="E247" s="5"/>
      <c r="F247" s="39"/>
      <c r="M247" s="6">
        <f t="shared" si="184"/>
        <v>0</v>
      </c>
      <c r="O247" s="6">
        <f t="shared" si="185"/>
        <v>0</v>
      </c>
      <c r="Q247" s="6">
        <f t="shared" si="186"/>
        <v>0</v>
      </c>
      <c r="S247" s="6">
        <f t="shared" si="187"/>
        <v>0</v>
      </c>
      <c r="T247" s="41"/>
      <c r="U247" s="6">
        <f t="shared" si="188"/>
        <v>0</v>
      </c>
      <c r="V247" s="41"/>
      <c r="W247" s="6">
        <f t="shared" si="189"/>
        <v>0</v>
      </c>
      <c r="X247" s="41">
        <f t="shared" si="150"/>
        <v>0</v>
      </c>
      <c r="Y247" s="5">
        <f t="shared" si="151"/>
        <v>0</v>
      </c>
      <c r="Z247" s="41"/>
      <c r="AA247" s="41"/>
      <c r="AB247" s="6">
        <f t="shared" si="154"/>
        <v>0</v>
      </c>
      <c r="AC247" s="41"/>
      <c r="AD247" s="15">
        <v>0</v>
      </c>
      <c r="AE247" s="41">
        <f t="shared" si="155"/>
        <v>0</v>
      </c>
      <c r="AF247" s="42">
        <f t="shared" si="156"/>
        <v>0</v>
      </c>
    </row>
    <row r="248" spans="1:32" ht="15" customHeight="1">
      <c r="B248" s="31" t="s">
        <v>33</v>
      </c>
      <c r="E248" s="5">
        <f>+C247*0.85</f>
        <v>5487982.5</v>
      </c>
      <c r="F248" s="39"/>
      <c r="M248" s="6">
        <f t="shared" si="184"/>
        <v>0</v>
      </c>
      <c r="N248" s="40">
        <v>1</v>
      </c>
      <c r="O248" s="6">
        <f t="shared" si="185"/>
        <v>5487982.5</v>
      </c>
      <c r="Q248" s="6">
        <f t="shared" si="186"/>
        <v>0</v>
      </c>
      <c r="S248" s="6">
        <f t="shared" si="187"/>
        <v>0</v>
      </c>
      <c r="T248" s="41"/>
      <c r="U248" s="6">
        <f t="shared" si="188"/>
        <v>0</v>
      </c>
      <c r="V248" s="41"/>
      <c r="W248" s="6">
        <f t="shared" si="189"/>
        <v>0</v>
      </c>
      <c r="X248" s="41">
        <f t="shared" si="150"/>
        <v>1</v>
      </c>
      <c r="Y248" s="5">
        <f t="shared" si="151"/>
        <v>5487982.5</v>
      </c>
      <c r="Z248" s="41">
        <f t="shared" si="152"/>
        <v>1</v>
      </c>
      <c r="AA248" s="41">
        <f t="shared" si="153"/>
        <v>0</v>
      </c>
      <c r="AB248" s="6">
        <f t="shared" si="154"/>
        <v>0</v>
      </c>
      <c r="AC248" s="41"/>
      <c r="AD248" s="15">
        <v>1</v>
      </c>
      <c r="AE248" s="41">
        <f t="shared" si="155"/>
        <v>0</v>
      </c>
      <c r="AF248" s="42">
        <f t="shared" si="156"/>
        <v>0</v>
      </c>
    </row>
    <row r="249" spans="1:32" ht="15" customHeight="1">
      <c r="B249" s="31" t="s">
        <v>34</v>
      </c>
      <c r="E249" s="5">
        <f>+C247*0.1</f>
        <v>645645</v>
      </c>
      <c r="F249" s="39"/>
      <c r="M249" s="6">
        <f t="shared" si="184"/>
        <v>0</v>
      </c>
      <c r="O249" s="6">
        <f t="shared" si="185"/>
        <v>0</v>
      </c>
      <c r="P249" s="40">
        <v>0.5</v>
      </c>
      <c r="Q249" s="6">
        <f t="shared" si="186"/>
        <v>322822.5</v>
      </c>
      <c r="R249" s="40">
        <v>0.5</v>
      </c>
      <c r="S249" s="6">
        <f t="shared" si="187"/>
        <v>322822.5</v>
      </c>
      <c r="T249" s="41"/>
      <c r="U249" s="6">
        <f t="shared" si="188"/>
        <v>0</v>
      </c>
      <c r="V249" s="41"/>
      <c r="W249" s="6">
        <f t="shared" si="189"/>
        <v>0</v>
      </c>
      <c r="X249" s="41">
        <f t="shared" si="150"/>
        <v>1</v>
      </c>
      <c r="Y249" s="5">
        <f t="shared" si="151"/>
        <v>645645</v>
      </c>
      <c r="Z249" s="41">
        <f t="shared" si="152"/>
        <v>1</v>
      </c>
      <c r="AA249" s="41">
        <f t="shared" si="153"/>
        <v>0</v>
      </c>
      <c r="AB249" s="6">
        <f t="shared" si="154"/>
        <v>0</v>
      </c>
      <c r="AC249" s="41"/>
      <c r="AD249" s="15">
        <v>1</v>
      </c>
      <c r="AE249" s="41">
        <f t="shared" si="155"/>
        <v>0</v>
      </c>
      <c r="AF249" s="42">
        <f t="shared" si="156"/>
        <v>0</v>
      </c>
    </row>
    <row r="250" spans="1:32">
      <c r="B250" s="31" t="s">
        <v>35</v>
      </c>
      <c r="E250" s="5">
        <f>+C247*0.05</f>
        <v>322822.5</v>
      </c>
      <c r="F250" s="39"/>
      <c r="M250" s="6">
        <f t="shared" si="184"/>
        <v>0</v>
      </c>
      <c r="O250" s="6">
        <f t="shared" si="185"/>
        <v>0</v>
      </c>
      <c r="Q250" s="6">
        <f t="shared" si="186"/>
        <v>0</v>
      </c>
      <c r="S250" s="6">
        <f t="shared" si="187"/>
        <v>0</v>
      </c>
      <c r="T250" s="41">
        <v>1</v>
      </c>
      <c r="U250" s="6">
        <f t="shared" si="188"/>
        <v>322822.5</v>
      </c>
      <c r="V250" s="41">
        <v>1</v>
      </c>
      <c r="W250" s="6">
        <f t="shared" ref="W250" si="191">V250*E250</f>
        <v>322822.5</v>
      </c>
      <c r="X250" s="41">
        <f t="shared" si="150"/>
        <v>1</v>
      </c>
      <c r="Y250" s="5">
        <f t="shared" si="151"/>
        <v>322822.5</v>
      </c>
      <c r="Z250" s="41">
        <f t="shared" si="152"/>
        <v>1</v>
      </c>
      <c r="AA250" s="41">
        <f t="shared" si="153"/>
        <v>0</v>
      </c>
      <c r="AB250" s="6">
        <f t="shared" si="154"/>
        <v>0</v>
      </c>
      <c r="AC250" s="41"/>
      <c r="AD250" s="15">
        <v>1</v>
      </c>
      <c r="AE250" s="41">
        <f t="shared" si="155"/>
        <v>0</v>
      </c>
      <c r="AF250" s="42">
        <f t="shared" si="156"/>
        <v>0</v>
      </c>
    </row>
    <row r="251" spans="1:32">
      <c r="E251" s="5"/>
      <c r="F251" s="39"/>
      <c r="M251" s="6">
        <f t="shared" si="184"/>
        <v>0</v>
      </c>
      <c r="O251" s="6">
        <f t="shared" si="185"/>
        <v>0</v>
      </c>
      <c r="Q251" s="6">
        <f t="shared" si="186"/>
        <v>0</v>
      </c>
      <c r="S251" s="6">
        <f t="shared" si="187"/>
        <v>0</v>
      </c>
      <c r="T251" s="41"/>
      <c r="U251" s="6">
        <f t="shared" si="188"/>
        <v>0</v>
      </c>
      <c r="V251" s="41"/>
      <c r="W251" s="6">
        <f t="shared" si="189"/>
        <v>0</v>
      </c>
      <c r="X251" s="41">
        <f t="shared" si="150"/>
        <v>0</v>
      </c>
      <c r="Y251" s="5">
        <f t="shared" si="151"/>
        <v>0</v>
      </c>
      <c r="Z251" s="41"/>
      <c r="AA251" s="41"/>
      <c r="AB251" s="6">
        <f t="shared" si="154"/>
        <v>0</v>
      </c>
      <c r="AC251" s="41"/>
      <c r="AD251" s="15">
        <v>0</v>
      </c>
      <c r="AE251" s="41">
        <f t="shared" si="155"/>
        <v>0</v>
      </c>
      <c r="AF251" s="42">
        <f t="shared" si="156"/>
        <v>0</v>
      </c>
    </row>
    <row r="252" spans="1:32" s="65" customFormat="1">
      <c r="A252" s="61">
        <v>15</v>
      </c>
      <c r="B252" s="34" t="s">
        <v>92</v>
      </c>
      <c r="C252" s="62">
        <f>SUM(E253:E256)</f>
        <v>1967680</v>
      </c>
      <c r="D252" s="62"/>
      <c r="E252" s="10"/>
      <c r="F252" s="63"/>
      <c r="G252" s="11"/>
      <c r="H252" s="64"/>
      <c r="I252" s="11"/>
      <c r="J252" s="64"/>
      <c r="K252" s="11"/>
      <c r="L252" s="64"/>
      <c r="M252" s="11"/>
      <c r="N252" s="64"/>
      <c r="O252" s="11"/>
      <c r="P252" s="64"/>
      <c r="Q252" s="11"/>
      <c r="R252" s="64"/>
      <c r="S252" s="11"/>
      <c r="U252" s="11"/>
      <c r="W252" s="11"/>
      <c r="X252" s="41">
        <f t="shared" si="150"/>
        <v>0</v>
      </c>
      <c r="Y252" s="5">
        <f t="shared" si="151"/>
        <v>0</v>
      </c>
      <c r="Z252" s="41"/>
      <c r="AA252" s="41"/>
      <c r="AB252" s="6">
        <f t="shared" si="154"/>
        <v>0</v>
      </c>
      <c r="AC252" s="41"/>
      <c r="AD252" s="66">
        <v>0</v>
      </c>
      <c r="AE252" s="41">
        <f t="shared" si="155"/>
        <v>0</v>
      </c>
      <c r="AF252" s="42">
        <f t="shared" si="156"/>
        <v>0</v>
      </c>
    </row>
    <row r="253" spans="1:32" ht="15" customHeight="1">
      <c r="B253" s="31" t="s">
        <v>22</v>
      </c>
      <c r="E253" s="5">
        <v>0</v>
      </c>
      <c r="F253" s="39"/>
      <c r="G253" s="6">
        <f>+F253*E253</f>
        <v>0</v>
      </c>
      <c r="I253" s="6">
        <f>+H253*E253</f>
        <v>0</v>
      </c>
      <c r="K253" s="6">
        <f>+J253*E253</f>
        <v>0</v>
      </c>
      <c r="M253" s="6">
        <f t="shared" ref="M253:M265" si="192">+L253*E253</f>
        <v>0</v>
      </c>
      <c r="O253" s="6">
        <f t="shared" ref="O253:O265" si="193">+N253*E253</f>
        <v>0</v>
      </c>
      <c r="Q253" s="6">
        <f t="shared" ref="Q253:Q265" si="194">+P253*E253</f>
        <v>0</v>
      </c>
      <c r="S253" s="6">
        <f t="shared" ref="S253:S265" si="195">+R253*E253</f>
        <v>0</v>
      </c>
      <c r="T253" s="41"/>
      <c r="U253" s="6">
        <f t="shared" ref="U253:U265" si="196">+T253*E253</f>
        <v>0</v>
      </c>
      <c r="V253" s="41"/>
      <c r="W253" s="6">
        <f t="shared" ref="W253:W264" si="197">+V253*G253</f>
        <v>0</v>
      </c>
      <c r="X253" s="41">
        <f t="shared" si="150"/>
        <v>0</v>
      </c>
      <c r="Y253" s="5">
        <f t="shared" si="151"/>
        <v>0</v>
      </c>
      <c r="Z253" s="41"/>
      <c r="AA253" s="41"/>
      <c r="AB253" s="6">
        <f t="shared" si="154"/>
        <v>0</v>
      </c>
      <c r="AC253" s="41"/>
      <c r="AD253" s="15">
        <v>0</v>
      </c>
      <c r="AE253" s="41">
        <f t="shared" si="155"/>
        <v>0</v>
      </c>
      <c r="AF253" s="42">
        <f t="shared" si="156"/>
        <v>0</v>
      </c>
    </row>
    <row r="254" spans="1:32" ht="15" customHeight="1">
      <c r="B254" s="31" t="s">
        <v>93</v>
      </c>
      <c r="E254" s="5">
        <v>491920</v>
      </c>
      <c r="F254" s="39"/>
      <c r="G254" s="6">
        <f>+F254*E254</f>
        <v>0</v>
      </c>
      <c r="I254" s="6">
        <f>+H254*E254</f>
        <v>0</v>
      </c>
      <c r="K254" s="6">
        <f>+J254*E254</f>
        <v>0</v>
      </c>
      <c r="M254" s="6">
        <f t="shared" si="192"/>
        <v>0</v>
      </c>
      <c r="N254" s="40">
        <v>1</v>
      </c>
      <c r="O254" s="6">
        <f t="shared" si="193"/>
        <v>491920</v>
      </c>
      <c r="Q254" s="6">
        <f t="shared" si="194"/>
        <v>0</v>
      </c>
      <c r="S254" s="6">
        <f t="shared" si="195"/>
        <v>0</v>
      </c>
      <c r="T254" s="41"/>
      <c r="U254" s="6">
        <f t="shared" si="196"/>
        <v>0</v>
      </c>
      <c r="V254" s="41"/>
      <c r="W254" s="6">
        <f t="shared" si="197"/>
        <v>0</v>
      </c>
      <c r="X254" s="41">
        <f t="shared" si="150"/>
        <v>1</v>
      </c>
      <c r="Y254" s="5">
        <f t="shared" si="151"/>
        <v>491920</v>
      </c>
      <c r="Z254" s="41">
        <f t="shared" si="152"/>
        <v>1</v>
      </c>
      <c r="AA254" s="41">
        <f t="shared" si="153"/>
        <v>0</v>
      </c>
      <c r="AB254" s="6">
        <f t="shared" si="154"/>
        <v>0</v>
      </c>
      <c r="AC254" s="41"/>
      <c r="AD254" s="15">
        <v>1</v>
      </c>
      <c r="AE254" s="41">
        <f t="shared" si="155"/>
        <v>0</v>
      </c>
      <c r="AF254" s="42">
        <f t="shared" si="156"/>
        <v>0</v>
      </c>
    </row>
    <row r="255" spans="1:32" ht="15" customHeight="1">
      <c r="B255" s="31" t="s">
        <v>94</v>
      </c>
      <c r="E255" s="5">
        <v>737880</v>
      </c>
      <c r="F255" s="39"/>
      <c r="G255" s="6">
        <f>+F255*E255</f>
        <v>0</v>
      </c>
      <c r="I255" s="6">
        <f>+H255*E255</f>
        <v>0</v>
      </c>
      <c r="K255" s="6">
        <f>+J255*E255</f>
        <v>0</v>
      </c>
      <c r="M255" s="6">
        <f t="shared" si="192"/>
        <v>0</v>
      </c>
      <c r="N255" s="40">
        <v>1</v>
      </c>
      <c r="O255" s="6">
        <f t="shared" si="193"/>
        <v>737880</v>
      </c>
      <c r="Q255" s="6">
        <f t="shared" si="194"/>
        <v>0</v>
      </c>
      <c r="S255" s="6">
        <f t="shared" si="195"/>
        <v>0</v>
      </c>
      <c r="T255" s="41"/>
      <c r="U255" s="6">
        <f t="shared" si="196"/>
        <v>0</v>
      </c>
      <c r="V255" s="41"/>
      <c r="W255" s="6">
        <f t="shared" si="197"/>
        <v>0</v>
      </c>
      <c r="X255" s="41">
        <f t="shared" si="150"/>
        <v>1</v>
      </c>
      <c r="Y255" s="5">
        <f t="shared" si="151"/>
        <v>737880</v>
      </c>
      <c r="Z255" s="41">
        <f t="shared" si="152"/>
        <v>1</v>
      </c>
      <c r="AA255" s="41">
        <f t="shared" si="153"/>
        <v>0</v>
      </c>
      <c r="AB255" s="6">
        <f t="shared" si="154"/>
        <v>0</v>
      </c>
      <c r="AC255" s="41"/>
      <c r="AD255" s="15">
        <v>1</v>
      </c>
      <c r="AE255" s="41">
        <f t="shared" si="155"/>
        <v>0</v>
      </c>
      <c r="AF255" s="42">
        <f t="shared" si="156"/>
        <v>0</v>
      </c>
    </row>
    <row r="256" spans="1:32">
      <c r="B256" s="31" t="s">
        <v>30</v>
      </c>
      <c r="E256" s="5">
        <v>737880</v>
      </c>
      <c r="F256" s="39"/>
      <c r="G256" s="6">
        <f>+F256*E256</f>
        <v>0</v>
      </c>
      <c r="I256" s="6">
        <f>+H256*E256</f>
        <v>0</v>
      </c>
      <c r="K256" s="6">
        <f>+J256*E256</f>
        <v>0</v>
      </c>
      <c r="M256" s="6">
        <f t="shared" si="192"/>
        <v>0</v>
      </c>
      <c r="O256" s="6">
        <f t="shared" si="193"/>
        <v>0</v>
      </c>
      <c r="P256" s="40">
        <v>0.5</v>
      </c>
      <c r="Q256" s="6">
        <f t="shared" si="194"/>
        <v>368940</v>
      </c>
      <c r="S256" s="6">
        <f t="shared" si="195"/>
        <v>0</v>
      </c>
      <c r="T256" s="41">
        <v>0.5</v>
      </c>
      <c r="U256" s="6">
        <f t="shared" si="196"/>
        <v>368940</v>
      </c>
      <c r="V256" s="41">
        <v>0.5</v>
      </c>
      <c r="W256" s="6">
        <f t="shared" ref="W256" si="198">V256*E256</f>
        <v>368940</v>
      </c>
      <c r="X256" s="41">
        <f t="shared" si="150"/>
        <v>1</v>
      </c>
      <c r="Y256" s="5">
        <f t="shared" si="151"/>
        <v>737880</v>
      </c>
      <c r="Z256" s="41">
        <f t="shared" si="152"/>
        <v>1</v>
      </c>
      <c r="AA256" s="41">
        <f t="shared" si="153"/>
        <v>0</v>
      </c>
      <c r="AB256" s="6">
        <f t="shared" si="154"/>
        <v>0</v>
      </c>
      <c r="AC256" s="41"/>
      <c r="AD256" s="15">
        <v>1</v>
      </c>
      <c r="AE256" s="41">
        <f t="shared" si="155"/>
        <v>0</v>
      </c>
      <c r="AF256" s="42">
        <f t="shared" si="156"/>
        <v>0</v>
      </c>
    </row>
    <row r="257" spans="1:32">
      <c r="B257" s="35" t="s">
        <v>71</v>
      </c>
      <c r="E257" s="5"/>
      <c r="F257" s="39"/>
      <c r="M257" s="6">
        <f t="shared" si="192"/>
        <v>0</v>
      </c>
      <c r="O257" s="6">
        <f t="shared" si="193"/>
        <v>0</v>
      </c>
      <c r="Q257" s="6">
        <f t="shared" si="194"/>
        <v>0</v>
      </c>
      <c r="S257" s="6">
        <f t="shared" si="195"/>
        <v>0</v>
      </c>
      <c r="T257" s="41"/>
      <c r="U257" s="6">
        <f t="shared" si="196"/>
        <v>0</v>
      </c>
      <c r="V257" s="41"/>
      <c r="W257" s="6">
        <f t="shared" si="197"/>
        <v>0</v>
      </c>
      <c r="X257" s="41">
        <f t="shared" si="150"/>
        <v>0</v>
      </c>
      <c r="Y257" s="5">
        <f t="shared" si="151"/>
        <v>0</v>
      </c>
      <c r="Z257" s="41"/>
      <c r="AA257" s="41"/>
      <c r="AB257" s="6">
        <f t="shared" si="154"/>
        <v>0</v>
      </c>
      <c r="AC257" s="41"/>
      <c r="AD257" s="15">
        <v>0</v>
      </c>
      <c r="AE257" s="41">
        <f t="shared" si="155"/>
        <v>0</v>
      </c>
      <c r="AF257" s="42">
        <f t="shared" si="156"/>
        <v>0</v>
      </c>
    </row>
    <row r="258" spans="1:32">
      <c r="B258" s="35" t="s">
        <v>95</v>
      </c>
      <c r="C258" s="4">
        <v>3689400</v>
      </c>
      <c r="E258" s="5"/>
      <c r="F258" s="39"/>
      <c r="M258" s="6">
        <f t="shared" si="192"/>
        <v>0</v>
      </c>
      <c r="O258" s="6">
        <f t="shared" si="193"/>
        <v>0</v>
      </c>
      <c r="Q258" s="6">
        <f t="shared" si="194"/>
        <v>0</v>
      </c>
      <c r="S258" s="6">
        <f t="shared" si="195"/>
        <v>0</v>
      </c>
      <c r="T258" s="41"/>
      <c r="U258" s="6">
        <f t="shared" si="196"/>
        <v>0</v>
      </c>
      <c r="V258" s="41"/>
      <c r="W258" s="6">
        <f t="shared" si="197"/>
        <v>0</v>
      </c>
      <c r="X258" s="41">
        <f t="shared" si="150"/>
        <v>0</v>
      </c>
      <c r="Y258" s="5">
        <f t="shared" si="151"/>
        <v>0</v>
      </c>
      <c r="Z258" s="41"/>
      <c r="AA258" s="41"/>
      <c r="AB258" s="6">
        <f t="shared" si="154"/>
        <v>0</v>
      </c>
      <c r="AC258" s="41"/>
      <c r="AD258" s="15">
        <v>0</v>
      </c>
      <c r="AE258" s="41">
        <f t="shared" si="155"/>
        <v>0</v>
      </c>
      <c r="AF258" s="42">
        <f t="shared" si="156"/>
        <v>0</v>
      </c>
    </row>
    <row r="259" spans="1:32" ht="15" customHeight="1">
      <c r="B259" s="31" t="s">
        <v>33</v>
      </c>
      <c r="E259" s="5">
        <f>+C258*0.85</f>
        <v>3135990</v>
      </c>
      <c r="F259" s="39"/>
      <c r="L259" s="40">
        <v>1</v>
      </c>
      <c r="M259" s="6">
        <f t="shared" si="192"/>
        <v>3135990</v>
      </c>
      <c r="O259" s="6">
        <f t="shared" si="193"/>
        <v>0</v>
      </c>
      <c r="Q259" s="6">
        <f t="shared" si="194"/>
        <v>0</v>
      </c>
      <c r="S259" s="6">
        <f t="shared" si="195"/>
        <v>0</v>
      </c>
      <c r="T259" s="41"/>
      <c r="U259" s="6">
        <f t="shared" si="196"/>
        <v>0</v>
      </c>
      <c r="V259" s="41"/>
      <c r="W259" s="6">
        <f t="shared" si="197"/>
        <v>0</v>
      </c>
      <c r="X259" s="41">
        <f t="shared" si="150"/>
        <v>1</v>
      </c>
      <c r="Y259" s="5">
        <f t="shared" si="151"/>
        <v>3135990</v>
      </c>
      <c r="Z259" s="41">
        <f t="shared" si="152"/>
        <v>1</v>
      </c>
      <c r="AA259" s="41">
        <f t="shared" si="153"/>
        <v>0</v>
      </c>
      <c r="AB259" s="6">
        <f t="shared" si="154"/>
        <v>0</v>
      </c>
      <c r="AC259" s="41"/>
      <c r="AD259" s="15">
        <v>1</v>
      </c>
      <c r="AE259" s="41">
        <f t="shared" si="155"/>
        <v>0</v>
      </c>
      <c r="AF259" s="42">
        <f t="shared" si="156"/>
        <v>0</v>
      </c>
    </row>
    <row r="260" spans="1:32">
      <c r="B260" s="31" t="s">
        <v>34</v>
      </c>
      <c r="E260" s="5">
        <f>+C258*0.1</f>
        <v>368940</v>
      </c>
      <c r="F260" s="39"/>
      <c r="M260" s="6">
        <f t="shared" si="192"/>
        <v>0</v>
      </c>
      <c r="O260" s="6">
        <f t="shared" si="193"/>
        <v>0</v>
      </c>
      <c r="P260" s="40">
        <v>0.8</v>
      </c>
      <c r="Q260" s="6">
        <f t="shared" si="194"/>
        <v>295152</v>
      </c>
      <c r="R260" s="40">
        <v>0.19999999999999996</v>
      </c>
      <c r="S260" s="6">
        <f t="shared" si="195"/>
        <v>73787.999999999985</v>
      </c>
      <c r="T260" s="41"/>
      <c r="U260" s="6">
        <f t="shared" si="196"/>
        <v>0</v>
      </c>
      <c r="V260" s="41"/>
      <c r="W260" s="6">
        <f t="shared" si="197"/>
        <v>0</v>
      </c>
      <c r="X260" s="41">
        <f t="shared" si="150"/>
        <v>1</v>
      </c>
      <c r="Y260" s="5">
        <f t="shared" si="151"/>
        <v>368940</v>
      </c>
      <c r="Z260" s="41">
        <f t="shared" si="152"/>
        <v>1</v>
      </c>
      <c r="AA260" s="41">
        <f t="shared" si="153"/>
        <v>0</v>
      </c>
      <c r="AB260" s="6">
        <f t="shared" si="154"/>
        <v>0</v>
      </c>
      <c r="AC260" s="41"/>
      <c r="AD260" s="15">
        <v>1</v>
      </c>
      <c r="AE260" s="41">
        <f t="shared" si="155"/>
        <v>0</v>
      </c>
      <c r="AF260" s="42">
        <f t="shared" si="156"/>
        <v>0</v>
      </c>
    </row>
    <row r="261" spans="1:32">
      <c r="B261" s="31" t="s">
        <v>35</v>
      </c>
      <c r="E261" s="5">
        <f>+C258*0.05</f>
        <v>184470</v>
      </c>
      <c r="F261" s="39"/>
      <c r="M261" s="6">
        <f t="shared" si="192"/>
        <v>0</v>
      </c>
      <c r="O261" s="6">
        <f t="shared" si="193"/>
        <v>0</v>
      </c>
      <c r="Q261" s="6">
        <f t="shared" si="194"/>
        <v>0</v>
      </c>
      <c r="S261" s="6">
        <f t="shared" si="195"/>
        <v>0</v>
      </c>
      <c r="T261" s="41">
        <v>1</v>
      </c>
      <c r="U261" s="6">
        <f t="shared" si="196"/>
        <v>184470</v>
      </c>
      <c r="V261" s="41">
        <v>1</v>
      </c>
      <c r="W261" s="6">
        <f t="shared" ref="W261" si="199">V261*E261</f>
        <v>184470</v>
      </c>
      <c r="X261" s="41">
        <f t="shared" si="150"/>
        <v>1</v>
      </c>
      <c r="Y261" s="5">
        <f t="shared" si="151"/>
        <v>184470</v>
      </c>
      <c r="Z261" s="41">
        <f t="shared" si="152"/>
        <v>1</v>
      </c>
      <c r="AA261" s="41">
        <f t="shared" si="153"/>
        <v>0</v>
      </c>
      <c r="AB261" s="6">
        <f t="shared" si="154"/>
        <v>0</v>
      </c>
      <c r="AC261" s="41"/>
      <c r="AD261" s="15">
        <v>1</v>
      </c>
      <c r="AE261" s="41">
        <f t="shared" si="155"/>
        <v>0</v>
      </c>
      <c r="AF261" s="42">
        <f t="shared" si="156"/>
        <v>0</v>
      </c>
    </row>
    <row r="262" spans="1:32">
      <c r="B262" s="35" t="s">
        <v>96</v>
      </c>
      <c r="C262" s="4">
        <f>1229800+1229800+1106820</f>
        <v>3566420</v>
      </c>
      <c r="E262" s="5"/>
      <c r="F262" s="39"/>
      <c r="M262" s="6">
        <f t="shared" si="192"/>
        <v>0</v>
      </c>
      <c r="O262" s="6">
        <f t="shared" si="193"/>
        <v>0</v>
      </c>
      <c r="Q262" s="6">
        <f t="shared" si="194"/>
        <v>0</v>
      </c>
      <c r="S262" s="6">
        <f t="shared" si="195"/>
        <v>0</v>
      </c>
      <c r="T262" s="41"/>
      <c r="U262" s="6">
        <f t="shared" si="196"/>
        <v>0</v>
      </c>
      <c r="V262" s="41"/>
      <c r="W262" s="6">
        <f t="shared" si="197"/>
        <v>0</v>
      </c>
      <c r="X262" s="41">
        <f t="shared" ref="X262:X325" si="200">F262+H262+J262+L262+N262+P262+R262+T262</f>
        <v>0</v>
      </c>
      <c r="Y262" s="5">
        <f t="shared" ref="Y262:Y325" si="201">G262+I262+K262+M262+O262+Q262+S262+U262</f>
        <v>0</v>
      </c>
      <c r="Z262" s="41"/>
      <c r="AA262" s="41"/>
      <c r="AB262" s="6">
        <f t="shared" ref="AB262:AB325" si="202">E262*AA262</f>
        <v>0</v>
      </c>
      <c r="AC262" s="41"/>
      <c r="AD262" s="15">
        <v>0</v>
      </c>
      <c r="AE262" s="41">
        <f t="shared" ref="AE262:AE325" si="203">Z262-AD262</f>
        <v>0</v>
      </c>
      <c r="AF262" s="42">
        <f t="shared" ref="AF262:AF325" si="204">AE262*E262</f>
        <v>0</v>
      </c>
    </row>
    <row r="263" spans="1:32" ht="15" customHeight="1">
      <c r="B263" s="31" t="s">
        <v>33</v>
      </c>
      <c r="E263" s="5">
        <f>+C262*0.85</f>
        <v>3031457</v>
      </c>
      <c r="F263" s="39"/>
      <c r="M263" s="6">
        <f t="shared" si="192"/>
        <v>0</v>
      </c>
      <c r="O263" s="6">
        <f t="shared" si="193"/>
        <v>0</v>
      </c>
      <c r="P263" s="40">
        <v>1</v>
      </c>
      <c r="Q263" s="6">
        <f t="shared" si="194"/>
        <v>3031457</v>
      </c>
      <c r="S263" s="6">
        <f t="shared" si="195"/>
        <v>0</v>
      </c>
      <c r="T263" s="41"/>
      <c r="U263" s="6">
        <f t="shared" si="196"/>
        <v>0</v>
      </c>
      <c r="V263" s="41"/>
      <c r="W263" s="6">
        <f t="shared" si="197"/>
        <v>0</v>
      </c>
      <c r="X263" s="41">
        <f t="shared" si="200"/>
        <v>1</v>
      </c>
      <c r="Y263" s="5">
        <f t="shared" si="201"/>
        <v>3031457</v>
      </c>
      <c r="Z263" s="41">
        <f t="shared" ref="Z263:Z325" si="205">F263+H263+J263+L263+N263+P263+R263+V263</f>
        <v>1</v>
      </c>
      <c r="AA263" s="41">
        <f t="shared" ref="AA263:AA325" si="206">100%-Z263</f>
        <v>0</v>
      </c>
      <c r="AB263" s="6">
        <f t="shared" si="202"/>
        <v>0</v>
      </c>
      <c r="AC263" s="41"/>
      <c r="AD263" s="15">
        <v>1</v>
      </c>
      <c r="AE263" s="41">
        <f t="shared" si="203"/>
        <v>0</v>
      </c>
      <c r="AF263" s="42">
        <f t="shared" si="204"/>
        <v>0</v>
      </c>
    </row>
    <row r="264" spans="1:32">
      <c r="B264" s="31" t="s">
        <v>34</v>
      </c>
      <c r="E264" s="5">
        <f>+C262*0.1</f>
        <v>356642</v>
      </c>
      <c r="F264" s="39"/>
      <c r="M264" s="6">
        <f t="shared" si="192"/>
        <v>0</v>
      </c>
      <c r="O264" s="6">
        <f t="shared" si="193"/>
        <v>0</v>
      </c>
      <c r="P264" s="40">
        <v>1</v>
      </c>
      <c r="Q264" s="6">
        <f t="shared" si="194"/>
        <v>356642</v>
      </c>
      <c r="S264" s="6">
        <f t="shared" si="195"/>
        <v>0</v>
      </c>
      <c r="T264" s="41"/>
      <c r="U264" s="6">
        <f t="shared" si="196"/>
        <v>0</v>
      </c>
      <c r="V264" s="41"/>
      <c r="W264" s="6">
        <f t="shared" si="197"/>
        <v>0</v>
      </c>
      <c r="X264" s="41">
        <f t="shared" si="200"/>
        <v>1</v>
      </c>
      <c r="Y264" s="5">
        <f t="shared" si="201"/>
        <v>356642</v>
      </c>
      <c r="Z264" s="41">
        <f t="shared" si="205"/>
        <v>1</v>
      </c>
      <c r="AA264" s="41">
        <f t="shared" si="206"/>
        <v>0</v>
      </c>
      <c r="AB264" s="6">
        <f t="shared" si="202"/>
        <v>0</v>
      </c>
      <c r="AC264" s="41"/>
      <c r="AD264" s="15">
        <v>1</v>
      </c>
      <c r="AE264" s="41">
        <f t="shared" si="203"/>
        <v>0</v>
      </c>
      <c r="AF264" s="42">
        <f t="shared" si="204"/>
        <v>0</v>
      </c>
    </row>
    <row r="265" spans="1:32">
      <c r="B265" s="31" t="s">
        <v>35</v>
      </c>
      <c r="E265" s="5">
        <f>+C262*0.05</f>
        <v>178321</v>
      </c>
      <c r="F265" s="39"/>
      <c r="M265" s="6">
        <f t="shared" si="192"/>
        <v>0</v>
      </c>
      <c r="O265" s="6">
        <f t="shared" si="193"/>
        <v>0</v>
      </c>
      <c r="Q265" s="6">
        <f t="shared" si="194"/>
        <v>0</v>
      </c>
      <c r="S265" s="6">
        <f t="shared" si="195"/>
        <v>0</v>
      </c>
      <c r="T265" s="41">
        <v>1</v>
      </c>
      <c r="U265" s="6">
        <f t="shared" si="196"/>
        <v>178321</v>
      </c>
      <c r="V265" s="41">
        <v>1</v>
      </c>
      <c r="W265" s="6">
        <f t="shared" ref="W265" si="207">V265*E265</f>
        <v>178321</v>
      </c>
      <c r="X265" s="41">
        <f t="shared" si="200"/>
        <v>1</v>
      </c>
      <c r="Y265" s="5">
        <f t="shared" si="201"/>
        <v>178321</v>
      </c>
      <c r="Z265" s="41">
        <f t="shared" si="205"/>
        <v>1</v>
      </c>
      <c r="AA265" s="41">
        <f t="shared" si="206"/>
        <v>0</v>
      </c>
      <c r="AB265" s="6">
        <f t="shared" si="202"/>
        <v>0</v>
      </c>
      <c r="AC265" s="41"/>
      <c r="AD265" s="15">
        <v>1</v>
      </c>
      <c r="AE265" s="41">
        <f t="shared" si="203"/>
        <v>0</v>
      </c>
      <c r="AF265" s="42">
        <f t="shared" si="204"/>
        <v>0</v>
      </c>
    </row>
    <row r="266" spans="1:32" s="65" customFormat="1">
      <c r="A266" s="61">
        <v>16</v>
      </c>
      <c r="B266" s="34" t="s">
        <v>97</v>
      </c>
      <c r="C266" s="62">
        <f>SUM(E267:E270)</f>
        <v>1936935</v>
      </c>
      <c r="D266" s="62"/>
      <c r="E266" s="10"/>
      <c r="F266" s="63"/>
      <c r="G266" s="11"/>
      <c r="H266" s="64"/>
      <c r="I266" s="11"/>
      <c r="J266" s="64"/>
      <c r="K266" s="11"/>
      <c r="L266" s="64"/>
      <c r="M266" s="11"/>
      <c r="N266" s="64"/>
      <c r="O266" s="11"/>
      <c r="P266" s="64"/>
      <c r="Q266" s="11"/>
      <c r="R266" s="64"/>
      <c r="S266" s="11"/>
      <c r="U266" s="11"/>
      <c r="W266" s="11"/>
      <c r="X266" s="41">
        <f t="shared" si="200"/>
        <v>0</v>
      </c>
      <c r="Y266" s="5">
        <f t="shared" si="201"/>
        <v>0</v>
      </c>
      <c r="Z266" s="41"/>
      <c r="AA266" s="41"/>
      <c r="AB266" s="6">
        <f t="shared" si="202"/>
        <v>0</v>
      </c>
      <c r="AC266" s="41"/>
      <c r="AD266" s="66">
        <v>0</v>
      </c>
      <c r="AE266" s="41">
        <f t="shared" si="203"/>
        <v>0</v>
      </c>
      <c r="AF266" s="42">
        <f t="shared" si="204"/>
        <v>0</v>
      </c>
    </row>
    <row r="267" spans="1:32">
      <c r="B267" s="31" t="s">
        <v>22</v>
      </c>
      <c r="E267" s="5">
        <v>0</v>
      </c>
      <c r="F267" s="39"/>
      <c r="G267" s="6">
        <f>+F267*E267</f>
        <v>0</v>
      </c>
      <c r="I267" s="6">
        <f>+H267*E267</f>
        <v>0</v>
      </c>
      <c r="K267" s="6">
        <f>+J267*E267</f>
        <v>0</v>
      </c>
      <c r="M267" s="6">
        <f t="shared" ref="M267:M279" si="208">+L267*E267</f>
        <v>0</v>
      </c>
      <c r="O267" s="6">
        <f t="shared" ref="O267:O279" si="209">+N267*E267</f>
        <v>0</v>
      </c>
      <c r="Q267" s="6">
        <f t="shared" ref="Q267:Q279" si="210">+P267*E267</f>
        <v>0</v>
      </c>
      <c r="S267" s="6">
        <f t="shared" ref="S267:S279" si="211">+R267*E267</f>
        <v>0</v>
      </c>
      <c r="T267" s="41"/>
      <c r="U267" s="6">
        <f t="shared" ref="U267:U279" si="212">+T267*E267</f>
        <v>0</v>
      </c>
      <c r="V267" s="41"/>
      <c r="W267" s="6">
        <f t="shared" ref="W267:W277" si="213">+V267*G267</f>
        <v>0</v>
      </c>
      <c r="X267" s="41">
        <f t="shared" si="200"/>
        <v>0</v>
      </c>
      <c r="Y267" s="5">
        <f t="shared" si="201"/>
        <v>0</v>
      </c>
      <c r="Z267" s="41"/>
      <c r="AA267" s="41"/>
      <c r="AB267" s="6">
        <f t="shared" si="202"/>
        <v>0</v>
      </c>
      <c r="AC267" s="41"/>
      <c r="AD267" s="15">
        <v>0</v>
      </c>
      <c r="AE267" s="41">
        <f t="shared" si="203"/>
        <v>0</v>
      </c>
      <c r="AF267" s="42">
        <f t="shared" si="204"/>
        <v>0</v>
      </c>
    </row>
    <row r="268" spans="1:32">
      <c r="B268" s="31" t="s">
        <v>93</v>
      </c>
      <c r="E268" s="5">
        <v>553410</v>
      </c>
      <c r="F268" s="39"/>
      <c r="G268" s="6">
        <f>+F268*E268</f>
        <v>0</v>
      </c>
      <c r="I268" s="6">
        <f>+H268*E268</f>
        <v>0</v>
      </c>
      <c r="K268" s="6">
        <f>+J268*E268</f>
        <v>0</v>
      </c>
      <c r="M268" s="6">
        <f t="shared" si="208"/>
        <v>0</v>
      </c>
      <c r="O268" s="6">
        <f t="shared" si="209"/>
        <v>0</v>
      </c>
      <c r="Q268" s="6">
        <f t="shared" si="210"/>
        <v>0</v>
      </c>
      <c r="R268" s="40">
        <v>1</v>
      </c>
      <c r="S268" s="6">
        <f t="shared" si="211"/>
        <v>553410</v>
      </c>
      <c r="T268" s="41"/>
      <c r="U268" s="6">
        <f t="shared" si="212"/>
        <v>0</v>
      </c>
      <c r="V268" s="41"/>
      <c r="W268" s="6">
        <f t="shared" si="213"/>
        <v>0</v>
      </c>
      <c r="X268" s="41">
        <f t="shared" si="200"/>
        <v>1</v>
      </c>
      <c r="Y268" s="5">
        <f t="shared" si="201"/>
        <v>553410</v>
      </c>
      <c r="Z268" s="41">
        <f t="shared" si="205"/>
        <v>1</v>
      </c>
      <c r="AA268" s="41">
        <f t="shared" si="206"/>
        <v>0</v>
      </c>
      <c r="AB268" s="6">
        <f t="shared" si="202"/>
        <v>0</v>
      </c>
      <c r="AC268" s="41"/>
      <c r="AD268" s="15">
        <v>1</v>
      </c>
      <c r="AE268" s="41">
        <f t="shared" si="203"/>
        <v>0</v>
      </c>
      <c r="AF268" s="42">
        <f t="shared" si="204"/>
        <v>0</v>
      </c>
    </row>
    <row r="269" spans="1:32">
      <c r="B269" s="31" t="s">
        <v>94</v>
      </c>
      <c r="E269" s="5">
        <v>830115</v>
      </c>
      <c r="F269" s="39"/>
      <c r="G269" s="6">
        <f>+F269*E269</f>
        <v>0</v>
      </c>
      <c r="I269" s="6">
        <f>+H269*E269</f>
        <v>0</v>
      </c>
      <c r="K269" s="6">
        <f>+J269*E269</f>
        <v>0</v>
      </c>
      <c r="M269" s="6">
        <f t="shared" si="208"/>
        <v>0</v>
      </c>
      <c r="O269" s="6">
        <f t="shared" si="209"/>
        <v>0</v>
      </c>
      <c r="Q269" s="6">
        <f t="shared" si="210"/>
        <v>0</v>
      </c>
      <c r="R269" s="40">
        <v>1</v>
      </c>
      <c r="S269" s="6">
        <f t="shared" si="211"/>
        <v>830115</v>
      </c>
      <c r="T269" s="41"/>
      <c r="U269" s="6">
        <f t="shared" si="212"/>
        <v>0</v>
      </c>
      <c r="V269" s="41"/>
      <c r="W269" s="6">
        <f t="shared" si="213"/>
        <v>0</v>
      </c>
      <c r="X269" s="41">
        <f t="shared" si="200"/>
        <v>1</v>
      </c>
      <c r="Y269" s="5">
        <f t="shared" si="201"/>
        <v>830115</v>
      </c>
      <c r="Z269" s="41">
        <f t="shared" si="205"/>
        <v>1</v>
      </c>
      <c r="AA269" s="41">
        <f t="shared" si="206"/>
        <v>0</v>
      </c>
      <c r="AB269" s="6">
        <f t="shared" si="202"/>
        <v>0</v>
      </c>
      <c r="AC269" s="41"/>
      <c r="AD269" s="15">
        <v>1</v>
      </c>
      <c r="AE269" s="41">
        <f t="shared" si="203"/>
        <v>0</v>
      </c>
      <c r="AF269" s="42">
        <f t="shared" si="204"/>
        <v>0</v>
      </c>
    </row>
    <row r="270" spans="1:32">
      <c r="B270" s="31" t="s">
        <v>30</v>
      </c>
      <c r="E270" s="5">
        <v>553410</v>
      </c>
      <c r="F270" s="39"/>
      <c r="G270" s="6">
        <f>+F270*E270</f>
        <v>0</v>
      </c>
      <c r="I270" s="6">
        <f>+H270*E270</f>
        <v>0</v>
      </c>
      <c r="K270" s="6">
        <f>+J270*E270</f>
        <v>0</v>
      </c>
      <c r="M270" s="6">
        <f t="shared" si="208"/>
        <v>0</v>
      </c>
      <c r="O270" s="6">
        <f t="shared" si="209"/>
        <v>0</v>
      </c>
      <c r="Q270" s="6">
        <f t="shared" si="210"/>
        <v>0</v>
      </c>
      <c r="S270" s="6">
        <f t="shared" si="211"/>
        <v>0</v>
      </c>
      <c r="T270" s="41">
        <v>1</v>
      </c>
      <c r="U270" s="6">
        <f t="shared" si="212"/>
        <v>553410</v>
      </c>
      <c r="V270" s="41">
        <v>1</v>
      </c>
      <c r="W270" s="6">
        <f t="shared" ref="W270" si="214">V270*E270</f>
        <v>553410</v>
      </c>
      <c r="X270" s="41">
        <f t="shared" si="200"/>
        <v>1</v>
      </c>
      <c r="Y270" s="5">
        <f t="shared" si="201"/>
        <v>553410</v>
      </c>
      <c r="Z270" s="41">
        <f t="shared" si="205"/>
        <v>1</v>
      </c>
      <c r="AA270" s="41">
        <f t="shared" si="206"/>
        <v>0</v>
      </c>
      <c r="AB270" s="6">
        <f t="shared" si="202"/>
        <v>0</v>
      </c>
      <c r="AC270" s="41"/>
      <c r="AD270" s="15">
        <v>1</v>
      </c>
      <c r="AE270" s="41">
        <f t="shared" si="203"/>
        <v>0</v>
      </c>
      <c r="AF270" s="42">
        <f t="shared" si="204"/>
        <v>0</v>
      </c>
    </row>
    <row r="271" spans="1:32">
      <c r="B271" s="35" t="s">
        <v>71</v>
      </c>
      <c r="E271" s="5"/>
      <c r="F271" s="39"/>
      <c r="M271" s="6">
        <f t="shared" si="208"/>
        <v>0</v>
      </c>
      <c r="O271" s="6">
        <f t="shared" si="209"/>
        <v>0</v>
      </c>
      <c r="Q271" s="6">
        <f t="shared" si="210"/>
        <v>0</v>
      </c>
      <c r="S271" s="6">
        <f t="shared" si="211"/>
        <v>0</v>
      </c>
      <c r="T271" s="41"/>
      <c r="U271" s="6">
        <f t="shared" si="212"/>
        <v>0</v>
      </c>
      <c r="V271" s="41"/>
      <c r="W271" s="6">
        <f t="shared" si="213"/>
        <v>0</v>
      </c>
      <c r="X271" s="41">
        <f t="shared" si="200"/>
        <v>0</v>
      </c>
      <c r="Y271" s="5">
        <f t="shared" si="201"/>
        <v>0</v>
      </c>
      <c r="Z271" s="41"/>
      <c r="AA271" s="41"/>
      <c r="AB271" s="6">
        <f t="shared" si="202"/>
        <v>0</v>
      </c>
      <c r="AC271" s="41"/>
      <c r="AD271" s="15">
        <v>0</v>
      </c>
      <c r="AE271" s="41">
        <f t="shared" si="203"/>
        <v>0</v>
      </c>
      <c r="AF271" s="42">
        <f t="shared" si="204"/>
        <v>0</v>
      </c>
    </row>
    <row r="272" spans="1:32">
      <c r="B272" s="35" t="s">
        <v>98</v>
      </c>
      <c r="C272" s="4">
        <v>3873870</v>
      </c>
      <c r="E272" s="5"/>
      <c r="F272" s="39"/>
      <c r="M272" s="6">
        <f t="shared" si="208"/>
        <v>0</v>
      </c>
      <c r="O272" s="6">
        <f t="shared" si="209"/>
        <v>0</v>
      </c>
      <c r="Q272" s="6">
        <f t="shared" si="210"/>
        <v>0</v>
      </c>
      <c r="S272" s="6">
        <f t="shared" si="211"/>
        <v>0</v>
      </c>
      <c r="T272" s="41"/>
      <c r="U272" s="6">
        <f t="shared" si="212"/>
        <v>0</v>
      </c>
      <c r="V272" s="41"/>
      <c r="W272" s="6">
        <f t="shared" si="213"/>
        <v>0</v>
      </c>
      <c r="X272" s="41">
        <f t="shared" si="200"/>
        <v>0</v>
      </c>
      <c r="Y272" s="5">
        <f t="shared" si="201"/>
        <v>0</v>
      </c>
      <c r="Z272" s="41"/>
      <c r="AA272" s="41"/>
      <c r="AB272" s="6">
        <f t="shared" si="202"/>
        <v>0</v>
      </c>
      <c r="AC272" s="41"/>
      <c r="AD272" s="15">
        <v>0</v>
      </c>
      <c r="AE272" s="41">
        <f t="shared" si="203"/>
        <v>0</v>
      </c>
      <c r="AF272" s="42">
        <f t="shared" si="204"/>
        <v>0</v>
      </c>
    </row>
    <row r="273" spans="1:32">
      <c r="B273" s="31" t="s">
        <v>33</v>
      </c>
      <c r="E273" s="5">
        <f>+C272*0.85</f>
        <v>3292789.5</v>
      </c>
      <c r="F273" s="39"/>
      <c r="M273" s="6">
        <f t="shared" si="208"/>
        <v>0</v>
      </c>
      <c r="O273" s="6">
        <f t="shared" si="209"/>
        <v>0</v>
      </c>
      <c r="Q273" s="6">
        <f t="shared" si="210"/>
        <v>0</v>
      </c>
      <c r="R273" s="40">
        <v>1</v>
      </c>
      <c r="S273" s="6">
        <f t="shared" si="211"/>
        <v>3292789.5</v>
      </c>
      <c r="T273" s="41"/>
      <c r="U273" s="6">
        <f t="shared" si="212"/>
        <v>0</v>
      </c>
      <c r="V273" s="41"/>
      <c r="W273" s="6">
        <f t="shared" si="213"/>
        <v>0</v>
      </c>
      <c r="X273" s="41">
        <f t="shared" si="200"/>
        <v>1</v>
      </c>
      <c r="Y273" s="5">
        <f t="shared" si="201"/>
        <v>3292789.5</v>
      </c>
      <c r="Z273" s="41">
        <f t="shared" si="205"/>
        <v>1</v>
      </c>
      <c r="AA273" s="41">
        <f t="shared" si="206"/>
        <v>0</v>
      </c>
      <c r="AB273" s="6">
        <f t="shared" si="202"/>
        <v>0</v>
      </c>
      <c r="AC273" s="41"/>
      <c r="AD273" s="15">
        <v>1</v>
      </c>
      <c r="AE273" s="41">
        <f t="shared" si="203"/>
        <v>0</v>
      </c>
      <c r="AF273" s="42">
        <f t="shared" si="204"/>
        <v>0</v>
      </c>
    </row>
    <row r="274" spans="1:32">
      <c r="B274" s="31" t="s">
        <v>34</v>
      </c>
      <c r="E274" s="5">
        <f>+C272*0.1</f>
        <v>387387</v>
      </c>
      <c r="F274" s="39"/>
      <c r="M274" s="6">
        <f t="shared" si="208"/>
        <v>0</v>
      </c>
      <c r="O274" s="6">
        <f t="shared" si="209"/>
        <v>0</v>
      </c>
      <c r="Q274" s="6">
        <f t="shared" si="210"/>
        <v>0</v>
      </c>
      <c r="R274" s="40">
        <v>0.6</v>
      </c>
      <c r="S274" s="6">
        <f t="shared" si="211"/>
        <v>232432.19999999998</v>
      </c>
      <c r="T274" s="41">
        <v>0.4</v>
      </c>
      <c r="U274" s="6">
        <f t="shared" si="212"/>
        <v>154954.80000000002</v>
      </c>
      <c r="V274" s="41">
        <v>0.4</v>
      </c>
      <c r="W274" s="6">
        <f t="shared" ref="W274:W275" si="215">V274*E274</f>
        <v>154954.80000000002</v>
      </c>
      <c r="X274" s="41">
        <f t="shared" si="200"/>
        <v>1</v>
      </c>
      <c r="Y274" s="5">
        <f t="shared" si="201"/>
        <v>387387</v>
      </c>
      <c r="Z274" s="41">
        <f t="shared" si="205"/>
        <v>1</v>
      </c>
      <c r="AA274" s="41">
        <f t="shared" si="206"/>
        <v>0</v>
      </c>
      <c r="AB274" s="6">
        <f t="shared" si="202"/>
        <v>0</v>
      </c>
      <c r="AC274" s="41"/>
      <c r="AD274" s="15">
        <v>1</v>
      </c>
      <c r="AE274" s="41">
        <f t="shared" si="203"/>
        <v>0</v>
      </c>
      <c r="AF274" s="42">
        <f t="shared" si="204"/>
        <v>0</v>
      </c>
    </row>
    <row r="275" spans="1:32">
      <c r="B275" s="31" t="s">
        <v>35</v>
      </c>
      <c r="E275" s="5">
        <f>+C272*0.05</f>
        <v>193693.5</v>
      </c>
      <c r="F275" s="39"/>
      <c r="M275" s="6">
        <f t="shared" si="208"/>
        <v>0</v>
      </c>
      <c r="O275" s="6">
        <f t="shared" si="209"/>
        <v>0</v>
      </c>
      <c r="Q275" s="6">
        <f t="shared" si="210"/>
        <v>0</v>
      </c>
      <c r="S275" s="6">
        <f t="shared" si="211"/>
        <v>0</v>
      </c>
      <c r="T275" s="41">
        <v>1</v>
      </c>
      <c r="U275" s="6">
        <f t="shared" si="212"/>
        <v>193693.5</v>
      </c>
      <c r="V275" s="41">
        <v>1</v>
      </c>
      <c r="W275" s="6">
        <f t="shared" si="215"/>
        <v>193693.5</v>
      </c>
      <c r="X275" s="41">
        <f t="shared" si="200"/>
        <v>1</v>
      </c>
      <c r="Y275" s="5">
        <f t="shared" si="201"/>
        <v>193693.5</v>
      </c>
      <c r="Z275" s="41">
        <f t="shared" si="205"/>
        <v>1</v>
      </c>
      <c r="AA275" s="41">
        <f t="shared" si="206"/>
        <v>0</v>
      </c>
      <c r="AB275" s="6">
        <f t="shared" si="202"/>
        <v>0</v>
      </c>
      <c r="AC275" s="41"/>
      <c r="AD275" s="15">
        <v>1</v>
      </c>
      <c r="AE275" s="41">
        <f t="shared" si="203"/>
        <v>0</v>
      </c>
      <c r="AF275" s="42">
        <f t="shared" si="204"/>
        <v>0</v>
      </c>
    </row>
    <row r="276" spans="1:32">
      <c r="B276" s="35" t="s">
        <v>96</v>
      </c>
      <c r="C276" s="4">
        <f>553410+553410+830115</f>
        <v>1936935</v>
      </c>
      <c r="E276" s="5"/>
      <c r="F276" s="39"/>
      <c r="M276" s="6">
        <f t="shared" si="208"/>
        <v>0</v>
      </c>
      <c r="O276" s="6">
        <f t="shared" si="209"/>
        <v>0</v>
      </c>
      <c r="Q276" s="6">
        <f t="shared" si="210"/>
        <v>0</v>
      </c>
      <c r="S276" s="6">
        <f t="shared" si="211"/>
        <v>0</v>
      </c>
      <c r="T276" s="41"/>
      <c r="U276" s="6">
        <f t="shared" si="212"/>
        <v>0</v>
      </c>
      <c r="V276" s="41"/>
      <c r="W276" s="6">
        <f t="shared" si="213"/>
        <v>0</v>
      </c>
      <c r="X276" s="41">
        <f t="shared" si="200"/>
        <v>0</v>
      </c>
      <c r="Y276" s="5">
        <f t="shared" si="201"/>
        <v>0</v>
      </c>
      <c r="Z276" s="41"/>
      <c r="AA276" s="41"/>
      <c r="AB276" s="6">
        <f t="shared" si="202"/>
        <v>0</v>
      </c>
      <c r="AC276" s="41"/>
      <c r="AD276" s="15">
        <v>0</v>
      </c>
      <c r="AE276" s="41">
        <f t="shared" si="203"/>
        <v>0</v>
      </c>
      <c r="AF276" s="42">
        <f t="shared" si="204"/>
        <v>0</v>
      </c>
    </row>
    <row r="277" spans="1:32" ht="15" customHeight="1">
      <c r="B277" s="31" t="s">
        <v>33</v>
      </c>
      <c r="E277" s="5">
        <f>+C276*0.85</f>
        <v>1646394.75</v>
      </c>
      <c r="F277" s="39"/>
      <c r="M277" s="6">
        <f t="shared" si="208"/>
        <v>0</v>
      </c>
      <c r="O277" s="6">
        <f t="shared" si="209"/>
        <v>0</v>
      </c>
      <c r="P277" s="40">
        <v>1</v>
      </c>
      <c r="Q277" s="6">
        <f t="shared" si="210"/>
        <v>1646394.75</v>
      </c>
      <c r="S277" s="6">
        <f t="shared" si="211"/>
        <v>0</v>
      </c>
      <c r="T277" s="41"/>
      <c r="U277" s="6">
        <f t="shared" si="212"/>
        <v>0</v>
      </c>
      <c r="V277" s="41"/>
      <c r="W277" s="6">
        <f t="shared" si="213"/>
        <v>0</v>
      </c>
      <c r="X277" s="41">
        <f t="shared" si="200"/>
        <v>1</v>
      </c>
      <c r="Y277" s="5">
        <f t="shared" si="201"/>
        <v>1646394.75</v>
      </c>
      <c r="Z277" s="41">
        <f t="shared" si="205"/>
        <v>1</v>
      </c>
      <c r="AA277" s="41">
        <f t="shared" si="206"/>
        <v>0</v>
      </c>
      <c r="AB277" s="6">
        <f t="shared" si="202"/>
        <v>0</v>
      </c>
      <c r="AC277" s="41"/>
      <c r="AD277" s="15">
        <v>1</v>
      </c>
      <c r="AE277" s="41">
        <f t="shared" si="203"/>
        <v>0</v>
      </c>
      <c r="AF277" s="42">
        <f t="shared" si="204"/>
        <v>0</v>
      </c>
    </row>
    <row r="278" spans="1:32">
      <c r="B278" s="31" t="s">
        <v>34</v>
      </c>
      <c r="E278" s="5">
        <f>+C276*0.1</f>
        <v>193693.5</v>
      </c>
      <c r="F278" s="39"/>
      <c r="M278" s="6">
        <f t="shared" si="208"/>
        <v>0</v>
      </c>
      <c r="O278" s="6">
        <f t="shared" si="209"/>
        <v>0</v>
      </c>
      <c r="Q278" s="6">
        <f t="shared" si="210"/>
        <v>0</v>
      </c>
      <c r="S278" s="6">
        <f t="shared" si="211"/>
        <v>0</v>
      </c>
      <c r="T278" s="41">
        <v>1</v>
      </c>
      <c r="U278" s="6">
        <f t="shared" si="212"/>
        <v>193693.5</v>
      </c>
      <c r="V278" s="41">
        <v>1</v>
      </c>
      <c r="W278" s="6">
        <f t="shared" ref="W278:W279" si="216">V278*E278</f>
        <v>193693.5</v>
      </c>
      <c r="X278" s="41">
        <f t="shared" si="200"/>
        <v>1</v>
      </c>
      <c r="Y278" s="5">
        <f t="shared" si="201"/>
        <v>193693.5</v>
      </c>
      <c r="Z278" s="41">
        <f t="shared" si="205"/>
        <v>1</v>
      </c>
      <c r="AA278" s="41">
        <f t="shared" si="206"/>
        <v>0</v>
      </c>
      <c r="AB278" s="6">
        <f t="shared" si="202"/>
        <v>0</v>
      </c>
      <c r="AC278" s="41"/>
      <c r="AD278" s="15">
        <v>1</v>
      </c>
      <c r="AE278" s="41">
        <f t="shared" si="203"/>
        <v>0</v>
      </c>
      <c r="AF278" s="42">
        <f t="shared" si="204"/>
        <v>0</v>
      </c>
    </row>
    <row r="279" spans="1:32">
      <c r="B279" s="31" t="s">
        <v>35</v>
      </c>
      <c r="E279" s="5">
        <f>+C276*0.05</f>
        <v>96846.75</v>
      </c>
      <c r="F279" s="39"/>
      <c r="M279" s="6">
        <f t="shared" si="208"/>
        <v>0</v>
      </c>
      <c r="O279" s="6">
        <f t="shared" si="209"/>
        <v>0</v>
      </c>
      <c r="Q279" s="6">
        <f t="shared" si="210"/>
        <v>0</v>
      </c>
      <c r="S279" s="6">
        <f t="shared" si="211"/>
        <v>0</v>
      </c>
      <c r="T279" s="41">
        <v>1</v>
      </c>
      <c r="U279" s="6">
        <f t="shared" si="212"/>
        <v>96846.75</v>
      </c>
      <c r="V279" s="41">
        <v>1</v>
      </c>
      <c r="W279" s="6">
        <f t="shared" si="216"/>
        <v>96846.75</v>
      </c>
      <c r="X279" s="41">
        <f t="shared" si="200"/>
        <v>1</v>
      </c>
      <c r="Y279" s="5">
        <f t="shared" si="201"/>
        <v>96846.75</v>
      </c>
      <c r="Z279" s="41">
        <f t="shared" si="205"/>
        <v>1</v>
      </c>
      <c r="AA279" s="41">
        <f t="shared" si="206"/>
        <v>0</v>
      </c>
      <c r="AB279" s="6">
        <f t="shared" si="202"/>
        <v>0</v>
      </c>
      <c r="AC279" s="41"/>
      <c r="AD279" s="15">
        <v>1</v>
      </c>
      <c r="AE279" s="41">
        <f t="shared" si="203"/>
        <v>0</v>
      </c>
      <c r="AF279" s="42">
        <f t="shared" si="204"/>
        <v>0</v>
      </c>
    </row>
    <row r="280" spans="1:32" s="65" customFormat="1">
      <c r="A280" s="61">
        <v>17</v>
      </c>
      <c r="B280" s="34" t="s">
        <v>99</v>
      </c>
      <c r="C280" s="62">
        <f>SUM(E281:E284)</f>
        <v>800000</v>
      </c>
      <c r="D280" s="62"/>
      <c r="E280" s="10"/>
      <c r="F280" s="63"/>
      <c r="G280" s="11"/>
      <c r="H280" s="64"/>
      <c r="I280" s="11"/>
      <c r="J280" s="64"/>
      <c r="K280" s="11"/>
      <c r="L280" s="64"/>
      <c r="M280" s="11"/>
      <c r="N280" s="64"/>
      <c r="O280" s="11"/>
      <c r="P280" s="64"/>
      <c r="Q280" s="11"/>
      <c r="R280" s="64"/>
      <c r="S280" s="11"/>
      <c r="U280" s="11"/>
      <c r="W280" s="11"/>
      <c r="X280" s="41">
        <f t="shared" si="200"/>
        <v>0</v>
      </c>
      <c r="Y280" s="5">
        <f t="shared" si="201"/>
        <v>0</v>
      </c>
      <c r="Z280" s="41"/>
      <c r="AA280" s="41"/>
      <c r="AB280" s="6">
        <f t="shared" si="202"/>
        <v>0</v>
      </c>
      <c r="AC280" s="41"/>
      <c r="AD280" s="66">
        <v>0</v>
      </c>
      <c r="AE280" s="41">
        <f t="shared" si="203"/>
        <v>0</v>
      </c>
      <c r="AF280" s="42">
        <f t="shared" si="204"/>
        <v>0</v>
      </c>
    </row>
    <row r="281" spans="1:32">
      <c r="B281" s="31" t="s">
        <v>22</v>
      </c>
      <c r="E281" s="5"/>
      <c r="F281" s="39"/>
      <c r="G281" s="6">
        <f>+F281*E281</f>
        <v>0</v>
      </c>
      <c r="I281" s="6">
        <f>+H281*E281</f>
        <v>0</v>
      </c>
      <c r="K281" s="6">
        <f>+J281*E281</f>
        <v>0</v>
      </c>
      <c r="M281" s="6">
        <f>+L281*E281</f>
        <v>0</v>
      </c>
      <c r="O281" s="6">
        <f>+N281*E281</f>
        <v>0</v>
      </c>
      <c r="Q281" s="6">
        <f>+P281*E281</f>
        <v>0</v>
      </c>
      <c r="S281" s="6">
        <f>+R281*E281</f>
        <v>0</v>
      </c>
      <c r="T281" s="41"/>
      <c r="U281" s="6">
        <f>+T281*E281</f>
        <v>0</v>
      </c>
      <c r="V281" s="41"/>
      <c r="W281" s="6">
        <f>+V281*G281</f>
        <v>0</v>
      </c>
      <c r="X281" s="41">
        <f t="shared" si="200"/>
        <v>0</v>
      </c>
      <c r="Y281" s="5">
        <f t="shared" si="201"/>
        <v>0</v>
      </c>
      <c r="Z281" s="41"/>
      <c r="AA281" s="41"/>
      <c r="AB281" s="6">
        <f t="shared" si="202"/>
        <v>0</v>
      </c>
      <c r="AC281" s="41"/>
      <c r="AD281" s="15">
        <v>0</v>
      </c>
      <c r="AE281" s="41">
        <f t="shared" si="203"/>
        <v>0</v>
      </c>
      <c r="AF281" s="42">
        <f t="shared" si="204"/>
        <v>0</v>
      </c>
    </row>
    <row r="282" spans="1:32" ht="15" customHeight="1">
      <c r="B282" s="31" t="s">
        <v>93</v>
      </c>
      <c r="E282" s="5">
        <v>300000</v>
      </c>
      <c r="F282" s="39"/>
      <c r="G282" s="6">
        <f>+F282*E282</f>
        <v>0</v>
      </c>
      <c r="I282" s="6">
        <f>+H282*E282</f>
        <v>0</v>
      </c>
      <c r="K282" s="6">
        <f>+J282*E282</f>
        <v>0</v>
      </c>
      <c r="M282" s="6">
        <f>+L282*E282</f>
        <v>0</v>
      </c>
      <c r="O282" s="6">
        <f>+N282*E282</f>
        <v>0</v>
      </c>
      <c r="Q282" s="6">
        <f>+P282*E282</f>
        <v>0</v>
      </c>
      <c r="R282" s="40">
        <v>1</v>
      </c>
      <c r="S282" s="6">
        <f>+R282*E282</f>
        <v>300000</v>
      </c>
      <c r="T282" s="41"/>
      <c r="U282" s="6">
        <f>+T282*E282</f>
        <v>0</v>
      </c>
      <c r="V282" s="41"/>
      <c r="W282" s="6">
        <f>+V282*G282</f>
        <v>0</v>
      </c>
      <c r="X282" s="41">
        <f t="shared" si="200"/>
        <v>1</v>
      </c>
      <c r="Y282" s="5">
        <f t="shared" si="201"/>
        <v>300000</v>
      </c>
      <c r="Z282" s="41">
        <f t="shared" si="205"/>
        <v>1</v>
      </c>
      <c r="AA282" s="41">
        <f t="shared" si="206"/>
        <v>0</v>
      </c>
      <c r="AB282" s="6">
        <f t="shared" si="202"/>
        <v>0</v>
      </c>
      <c r="AC282" s="41"/>
      <c r="AD282" s="15">
        <v>1</v>
      </c>
      <c r="AE282" s="41">
        <f t="shared" si="203"/>
        <v>0</v>
      </c>
      <c r="AF282" s="42">
        <f t="shared" si="204"/>
        <v>0</v>
      </c>
    </row>
    <row r="283" spans="1:32">
      <c r="B283" s="31" t="s">
        <v>94</v>
      </c>
      <c r="E283" s="5">
        <v>400000</v>
      </c>
      <c r="F283" s="39"/>
      <c r="G283" s="6">
        <f>+F283*E283</f>
        <v>0</v>
      </c>
      <c r="I283" s="6">
        <f>+H283*E283</f>
        <v>0</v>
      </c>
      <c r="K283" s="6">
        <f>+J283*E283</f>
        <v>0</v>
      </c>
      <c r="M283" s="6">
        <f>+L283*E283</f>
        <v>0</v>
      </c>
      <c r="O283" s="6">
        <f>+N283*E283</f>
        <v>0</v>
      </c>
      <c r="Q283" s="6">
        <f>+P283*E283</f>
        <v>0</v>
      </c>
      <c r="S283" s="6">
        <f>+R283*E283</f>
        <v>0</v>
      </c>
      <c r="T283" s="41">
        <v>1</v>
      </c>
      <c r="U283" s="6">
        <f>+T283*E283</f>
        <v>400000</v>
      </c>
      <c r="V283" s="41">
        <v>1</v>
      </c>
      <c r="W283" s="6">
        <f t="shared" ref="W283:W284" si="217">V283*E283</f>
        <v>400000</v>
      </c>
      <c r="X283" s="41">
        <f t="shared" si="200"/>
        <v>1</v>
      </c>
      <c r="Y283" s="5">
        <f t="shared" si="201"/>
        <v>400000</v>
      </c>
      <c r="Z283" s="41">
        <f t="shared" si="205"/>
        <v>1</v>
      </c>
      <c r="AA283" s="41">
        <f t="shared" si="206"/>
        <v>0</v>
      </c>
      <c r="AB283" s="6">
        <f t="shared" si="202"/>
        <v>0</v>
      </c>
      <c r="AC283" s="41"/>
      <c r="AD283" s="15">
        <v>1</v>
      </c>
      <c r="AE283" s="41">
        <f t="shared" si="203"/>
        <v>0</v>
      </c>
      <c r="AF283" s="42">
        <f t="shared" si="204"/>
        <v>0</v>
      </c>
    </row>
    <row r="284" spans="1:32">
      <c r="B284" s="31" t="s">
        <v>100</v>
      </c>
      <c r="E284" s="5">
        <v>100000</v>
      </c>
      <c r="F284" s="39"/>
      <c r="G284" s="6">
        <f>+F284*E284</f>
        <v>0</v>
      </c>
      <c r="I284" s="6">
        <f>+H284*E284</f>
        <v>0</v>
      </c>
      <c r="K284" s="6">
        <f>+J284*E284</f>
        <v>0</v>
      </c>
      <c r="M284" s="6">
        <f>+L284*E284</f>
        <v>0</v>
      </c>
      <c r="O284" s="6">
        <f>+N284*E284</f>
        <v>0</v>
      </c>
      <c r="Q284" s="6">
        <f>+P284*E284</f>
        <v>0</v>
      </c>
      <c r="S284" s="6">
        <f>+R284*E284</f>
        <v>0</v>
      </c>
      <c r="T284" s="41">
        <v>1</v>
      </c>
      <c r="U284" s="6">
        <f>+T284*E284</f>
        <v>100000</v>
      </c>
      <c r="V284" s="41">
        <v>1</v>
      </c>
      <c r="W284" s="6">
        <f t="shared" si="217"/>
        <v>100000</v>
      </c>
      <c r="X284" s="41">
        <f t="shared" si="200"/>
        <v>1</v>
      </c>
      <c r="Y284" s="5">
        <f t="shared" si="201"/>
        <v>100000</v>
      </c>
      <c r="Z284" s="41">
        <f t="shared" si="205"/>
        <v>1</v>
      </c>
      <c r="AA284" s="41">
        <f t="shared" si="206"/>
        <v>0</v>
      </c>
      <c r="AB284" s="6">
        <f t="shared" si="202"/>
        <v>0</v>
      </c>
      <c r="AC284" s="41"/>
      <c r="AD284" s="15">
        <v>1</v>
      </c>
      <c r="AE284" s="41">
        <f t="shared" si="203"/>
        <v>0</v>
      </c>
      <c r="AF284" s="42">
        <f t="shared" si="204"/>
        <v>0</v>
      </c>
    </row>
    <row r="285" spans="1:32" s="65" customFormat="1">
      <c r="A285" s="61">
        <v>18</v>
      </c>
      <c r="B285" s="34" t="s">
        <v>101</v>
      </c>
      <c r="C285" s="62">
        <f>SUM(E286:E293)</f>
        <v>43345000</v>
      </c>
      <c r="D285" s="62"/>
      <c r="E285" s="10"/>
      <c r="F285" s="63"/>
      <c r="G285" s="11"/>
      <c r="H285" s="64"/>
      <c r="I285" s="11"/>
      <c r="J285" s="64"/>
      <c r="K285" s="11"/>
      <c r="L285" s="64"/>
      <c r="M285" s="11"/>
      <c r="N285" s="64"/>
      <c r="O285" s="11"/>
      <c r="P285" s="64"/>
      <c r="Q285" s="12"/>
      <c r="R285" s="64"/>
      <c r="S285" s="11"/>
      <c r="U285" s="11"/>
      <c r="W285" s="11"/>
      <c r="X285" s="41">
        <f t="shared" si="200"/>
        <v>0</v>
      </c>
      <c r="Y285" s="5">
        <f t="shared" si="201"/>
        <v>0</v>
      </c>
      <c r="Z285" s="41"/>
      <c r="AA285" s="41"/>
      <c r="AB285" s="6">
        <f t="shared" si="202"/>
        <v>0</v>
      </c>
      <c r="AC285" s="41"/>
      <c r="AD285" s="66">
        <v>0</v>
      </c>
      <c r="AE285" s="41">
        <f t="shared" si="203"/>
        <v>0</v>
      </c>
      <c r="AF285" s="42">
        <f t="shared" si="204"/>
        <v>0</v>
      </c>
    </row>
    <row r="286" spans="1:32" ht="15" customHeight="1">
      <c r="A286" s="38" t="s">
        <v>102</v>
      </c>
      <c r="B286" s="81" t="s">
        <v>103</v>
      </c>
      <c r="C286" s="82"/>
      <c r="D286" s="82"/>
      <c r="E286" s="83">
        <v>12600000</v>
      </c>
      <c r="F286" s="84"/>
      <c r="G286" s="85">
        <f t="shared" ref="G286:G292" si="218">+F286*E286</f>
        <v>0</v>
      </c>
      <c r="H286" s="86"/>
      <c r="I286" s="85">
        <f t="shared" ref="I286:I292" si="219">+H286*E286</f>
        <v>0</v>
      </c>
      <c r="J286" s="86"/>
      <c r="K286" s="85">
        <f t="shared" ref="K286:K292" si="220">+J286*E286</f>
        <v>0</v>
      </c>
      <c r="L286" s="86"/>
      <c r="M286" s="85">
        <f t="shared" ref="M286:M292" si="221">+L286*E286</f>
        <v>0</v>
      </c>
      <c r="N286" s="86"/>
      <c r="O286" s="85">
        <f t="shared" ref="O286:O292" si="222">+N286*E286</f>
        <v>0</v>
      </c>
      <c r="P286" s="86">
        <f>10%-0.96%</f>
        <v>9.0400000000000008E-2</v>
      </c>
      <c r="Q286" s="85">
        <f>+P286*E286-390.57</f>
        <v>1138649.43</v>
      </c>
      <c r="R286" s="86">
        <v>0.40959999999999996</v>
      </c>
      <c r="S286" s="85">
        <f>+R286*E286</f>
        <v>5160960</v>
      </c>
      <c r="T286" s="87">
        <v>0.5</v>
      </c>
      <c r="U286" s="85">
        <f>+T286*E286+390.57</f>
        <v>6300390.5700000003</v>
      </c>
      <c r="V286" s="93">
        <v>0.15</v>
      </c>
      <c r="W286" s="94">
        <f>V286*E286+390.57</f>
        <v>1890390.57</v>
      </c>
      <c r="X286" s="41">
        <f t="shared" si="200"/>
        <v>1</v>
      </c>
      <c r="Y286" s="5">
        <f t="shared" si="201"/>
        <v>12600000</v>
      </c>
      <c r="Z286" s="41">
        <f t="shared" si="205"/>
        <v>0.65</v>
      </c>
      <c r="AA286" s="93">
        <f t="shared" si="206"/>
        <v>0.35</v>
      </c>
      <c r="AB286" s="94">
        <f t="shared" si="202"/>
        <v>4410000</v>
      </c>
      <c r="AC286" s="41"/>
      <c r="AD286" s="15">
        <v>0.97</v>
      </c>
      <c r="AE286" s="41">
        <f t="shared" si="203"/>
        <v>-0.31999999999999995</v>
      </c>
      <c r="AF286" s="42">
        <f t="shared" si="204"/>
        <v>-4031999.9999999995</v>
      </c>
    </row>
    <row r="287" spans="1:32">
      <c r="A287" s="38" t="s">
        <v>104</v>
      </c>
      <c r="B287" s="88" t="s">
        <v>105</v>
      </c>
      <c r="C287" s="89"/>
      <c r="D287" s="89"/>
      <c r="E287" s="90"/>
      <c r="F287" s="84"/>
      <c r="G287" s="85">
        <f t="shared" si="218"/>
        <v>0</v>
      </c>
      <c r="H287" s="86"/>
      <c r="I287" s="85">
        <f t="shared" si="219"/>
        <v>0</v>
      </c>
      <c r="J287" s="86"/>
      <c r="K287" s="85">
        <f t="shared" si="220"/>
        <v>0</v>
      </c>
      <c r="L287" s="86"/>
      <c r="M287" s="85">
        <f t="shared" si="221"/>
        <v>0</v>
      </c>
      <c r="N287" s="86"/>
      <c r="O287" s="85">
        <f t="shared" si="222"/>
        <v>0</v>
      </c>
      <c r="P287" s="86"/>
      <c r="Q287" s="85">
        <f t="shared" ref="Q287:Q292" si="223">+P287*E287</f>
        <v>0</v>
      </c>
      <c r="R287" s="86"/>
      <c r="S287" s="85">
        <f t="shared" ref="S287:S292" si="224">+R287*E287</f>
        <v>0</v>
      </c>
      <c r="T287" s="87"/>
      <c r="U287" s="85">
        <f t="shared" ref="U287:U292" si="225">+T287*E287</f>
        <v>0</v>
      </c>
      <c r="V287" s="87"/>
      <c r="W287" s="85">
        <f t="shared" ref="W287:W290" si="226">+V287*G287</f>
        <v>0</v>
      </c>
      <c r="X287" s="41">
        <f t="shared" si="200"/>
        <v>0</v>
      </c>
      <c r="Y287" s="5">
        <f t="shared" si="201"/>
        <v>0</v>
      </c>
      <c r="Z287" s="41"/>
      <c r="AA287" s="41"/>
      <c r="AB287" s="6">
        <f t="shared" si="202"/>
        <v>0</v>
      </c>
      <c r="AC287" s="41"/>
      <c r="AD287" s="15">
        <v>0</v>
      </c>
      <c r="AE287" s="41">
        <f t="shared" si="203"/>
        <v>0</v>
      </c>
      <c r="AF287" s="42">
        <f t="shared" si="204"/>
        <v>0</v>
      </c>
    </row>
    <row r="288" spans="1:32" ht="15" customHeight="1">
      <c r="B288" s="81" t="s">
        <v>106</v>
      </c>
      <c r="C288" s="82"/>
      <c r="D288" s="82"/>
      <c r="E288" s="83">
        <v>6149000</v>
      </c>
      <c r="F288" s="84">
        <v>0.4</v>
      </c>
      <c r="G288" s="85">
        <f t="shared" si="218"/>
        <v>2459600</v>
      </c>
      <c r="H288" s="86">
        <v>0.28499999999999998</v>
      </c>
      <c r="I288" s="85">
        <f t="shared" si="219"/>
        <v>1752464.9999999998</v>
      </c>
      <c r="J288" s="91">
        <v>0.315</v>
      </c>
      <c r="K288" s="85">
        <f t="shared" si="220"/>
        <v>1936935</v>
      </c>
      <c r="L288" s="86"/>
      <c r="M288" s="85">
        <f t="shared" si="221"/>
        <v>0</v>
      </c>
      <c r="N288" s="86"/>
      <c r="O288" s="85">
        <f t="shared" si="222"/>
        <v>0</v>
      </c>
      <c r="P288" s="86"/>
      <c r="Q288" s="85">
        <f t="shared" si="223"/>
        <v>0</v>
      </c>
      <c r="R288" s="86"/>
      <c r="S288" s="85">
        <f t="shared" si="224"/>
        <v>0</v>
      </c>
      <c r="T288" s="87"/>
      <c r="U288" s="85">
        <f t="shared" si="225"/>
        <v>0</v>
      </c>
      <c r="V288" s="87"/>
      <c r="W288" s="85">
        <f t="shared" si="226"/>
        <v>0</v>
      </c>
      <c r="X288" s="41">
        <f t="shared" si="200"/>
        <v>1</v>
      </c>
      <c r="Y288" s="5">
        <f t="shared" si="201"/>
        <v>6149000</v>
      </c>
      <c r="Z288" s="41">
        <f t="shared" si="205"/>
        <v>1</v>
      </c>
      <c r="AA288" s="41">
        <f t="shared" si="206"/>
        <v>0</v>
      </c>
      <c r="AB288" s="6">
        <f t="shared" si="202"/>
        <v>0</v>
      </c>
      <c r="AC288" s="41"/>
      <c r="AD288" s="15">
        <v>1</v>
      </c>
      <c r="AE288" s="41">
        <f t="shared" si="203"/>
        <v>0</v>
      </c>
      <c r="AF288" s="42">
        <f t="shared" si="204"/>
        <v>0</v>
      </c>
    </row>
    <row r="289" spans="1:32" ht="15" customHeight="1">
      <c r="B289" s="81" t="s">
        <v>107</v>
      </c>
      <c r="C289" s="82"/>
      <c r="D289" s="82"/>
      <c r="E289" s="83">
        <v>6149000</v>
      </c>
      <c r="F289" s="84">
        <v>0.4</v>
      </c>
      <c r="G289" s="85">
        <f t="shared" si="218"/>
        <v>2459600</v>
      </c>
      <c r="H289" s="86">
        <v>0.2</v>
      </c>
      <c r="I289" s="85">
        <f t="shared" si="219"/>
        <v>1229800</v>
      </c>
      <c r="J289" s="86">
        <v>0.3</v>
      </c>
      <c r="K289" s="85">
        <f t="shared" si="220"/>
        <v>1844700</v>
      </c>
      <c r="L289" s="86">
        <v>5.0000000000000044E-2</v>
      </c>
      <c r="M289" s="85">
        <f t="shared" si="221"/>
        <v>307450.00000000029</v>
      </c>
      <c r="N289" s="86">
        <v>5.0000000000000044E-2</v>
      </c>
      <c r="O289" s="85">
        <f t="shared" si="222"/>
        <v>307450.00000000029</v>
      </c>
      <c r="P289" s="86"/>
      <c r="Q289" s="85">
        <f t="shared" si="223"/>
        <v>0</v>
      </c>
      <c r="R289" s="86"/>
      <c r="S289" s="85">
        <f t="shared" si="224"/>
        <v>0</v>
      </c>
      <c r="T289" s="87"/>
      <c r="U289" s="85">
        <f t="shared" si="225"/>
        <v>0</v>
      </c>
      <c r="V289" s="87"/>
      <c r="W289" s="85">
        <f t="shared" si="226"/>
        <v>0</v>
      </c>
      <c r="X289" s="41">
        <f t="shared" si="200"/>
        <v>1.0000000000000002</v>
      </c>
      <c r="Y289" s="5">
        <f t="shared" si="201"/>
        <v>6149000</v>
      </c>
      <c r="Z289" s="41">
        <f t="shared" si="205"/>
        <v>1.0000000000000002</v>
      </c>
      <c r="AA289" s="41">
        <f t="shared" si="206"/>
        <v>0</v>
      </c>
      <c r="AB289" s="6">
        <f t="shared" si="202"/>
        <v>0</v>
      </c>
      <c r="AC289" s="41"/>
      <c r="AD289" s="15">
        <v>1.0000000000000002</v>
      </c>
      <c r="AE289" s="41">
        <f t="shared" si="203"/>
        <v>0</v>
      </c>
      <c r="AF289" s="42">
        <f t="shared" si="204"/>
        <v>0</v>
      </c>
    </row>
    <row r="290" spans="1:32" ht="15" customHeight="1">
      <c r="B290" s="81" t="s">
        <v>108</v>
      </c>
      <c r="C290" s="82"/>
      <c r="D290" s="82"/>
      <c r="E290" s="83">
        <v>6149000</v>
      </c>
      <c r="F290" s="84">
        <v>0.4</v>
      </c>
      <c r="G290" s="85">
        <f t="shared" si="218"/>
        <v>2459600</v>
      </c>
      <c r="H290" s="86">
        <v>0.2</v>
      </c>
      <c r="I290" s="85">
        <f t="shared" si="219"/>
        <v>1229800</v>
      </c>
      <c r="J290" s="86">
        <v>0.28000000000000003</v>
      </c>
      <c r="K290" s="85">
        <f t="shared" si="220"/>
        <v>1721720.0000000002</v>
      </c>
      <c r="L290" s="86">
        <v>7.0000000000000062E-2</v>
      </c>
      <c r="M290" s="85">
        <f t="shared" si="221"/>
        <v>430430.00000000041</v>
      </c>
      <c r="N290" s="86">
        <v>5.0000000000000044E-2</v>
      </c>
      <c r="O290" s="85">
        <f t="shared" si="222"/>
        <v>307450.00000000029</v>
      </c>
      <c r="P290" s="86"/>
      <c r="Q290" s="85">
        <f t="shared" si="223"/>
        <v>0</v>
      </c>
      <c r="R290" s="86"/>
      <c r="S290" s="85">
        <f t="shared" si="224"/>
        <v>0</v>
      </c>
      <c r="T290" s="87"/>
      <c r="U290" s="85">
        <f t="shared" si="225"/>
        <v>0</v>
      </c>
      <c r="V290" s="87"/>
      <c r="W290" s="85">
        <f t="shared" si="226"/>
        <v>0</v>
      </c>
      <c r="X290" s="41">
        <f t="shared" si="200"/>
        <v>1.0000000000000002</v>
      </c>
      <c r="Y290" s="5">
        <f t="shared" si="201"/>
        <v>6149000</v>
      </c>
      <c r="Z290" s="41">
        <f t="shared" si="205"/>
        <v>1.0000000000000002</v>
      </c>
      <c r="AA290" s="41">
        <f t="shared" si="206"/>
        <v>0</v>
      </c>
      <c r="AB290" s="6">
        <f t="shared" si="202"/>
        <v>0</v>
      </c>
      <c r="AC290" s="41"/>
      <c r="AD290" s="15">
        <v>1.0000000000000002</v>
      </c>
      <c r="AE290" s="41">
        <f t="shared" si="203"/>
        <v>0</v>
      </c>
      <c r="AF290" s="42">
        <f t="shared" si="204"/>
        <v>0</v>
      </c>
    </row>
    <row r="291" spans="1:32">
      <c r="B291" s="81" t="s">
        <v>109</v>
      </c>
      <c r="C291" s="82"/>
      <c r="D291" s="82"/>
      <c r="E291" s="83">
        <v>6149000</v>
      </c>
      <c r="F291" s="84"/>
      <c r="G291" s="85">
        <f t="shared" si="218"/>
        <v>0</v>
      </c>
      <c r="H291" s="86">
        <v>0.25</v>
      </c>
      <c r="I291" s="85">
        <f t="shared" si="219"/>
        <v>1537250</v>
      </c>
      <c r="J291" s="86">
        <v>0.23</v>
      </c>
      <c r="K291" s="85">
        <f t="shared" si="220"/>
        <v>1414270</v>
      </c>
      <c r="L291" s="86">
        <v>0.32000000000000006</v>
      </c>
      <c r="M291" s="85">
        <f t="shared" si="221"/>
        <v>1967680.0000000005</v>
      </c>
      <c r="N291" s="86">
        <v>9.9999999999999978E-2</v>
      </c>
      <c r="O291" s="85">
        <f t="shared" si="222"/>
        <v>614899.99999999988</v>
      </c>
      <c r="P291" s="86"/>
      <c r="Q291" s="85">
        <f t="shared" si="223"/>
        <v>0</v>
      </c>
      <c r="R291" s="86"/>
      <c r="S291" s="85">
        <f t="shared" si="224"/>
        <v>0</v>
      </c>
      <c r="T291" s="87">
        <v>0.1</v>
      </c>
      <c r="U291" s="85">
        <f t="shared" si="225"/>
        <v>614900</v>
      </c>
      <c r="V291" s="93">
        <v>0.09</v>
      </c>
      <c r="W291" s="94">
        <f t="shared" ref="W291:W292" si="227">V291*E291</f>
        <v>553410</v>
      </c>
      <c r="X291" s="41">
        <f t="shared" si="200"/>
        <v>1</v>
      </c>
      <c r="Y291" s="5">
        <f t="shared" si="201"/>
        <v>6149000</v>
      </c>
      <c r="Z291" s="41">
        <f t="shared" si="205"/>
        <v>0.99</v>
      </c>
      <c r="AA291" s="93">
        <f t="shared" si="206"/>
        <v>1.0000000000000009E-2</v>
      </c>
      <c r="AB291" s="94">
        <f t="shared" si="202"/>
        <v>61490.000000000058</v>
      </c>
      <c r="AC291" s="41"/>
      <c r="AD291" s="15">
        <v>0.99</v>
      </c>
      <c r="AE291" s="41">
        <f t="shared" si="203"/>
        <v>0</v>
      </c>
      <c r="AF291" s="42">
        <f t="shared" si="204"/>
        <v>0</v>
      </c>
    </row>
    <row r="292" spans="1:32">
      <c r="B292" s="81" t="s">
        <v>110</v>
      </c>
      <c r="C292" s="82"/>
      <c r="D292" s="82"/>
      <c r="E292" s="83">
        <v>6149000</v>
      </c>
      <c r="F292" s="84"/>
      <c r="G292" s="85">
        <f t="shared" si="218"/>
        <v>0</v>
      </c>
      <c r="H292" s="86"/>
      <c r="I292" s="85">
        <f t="shared" si="219"/>
        <v>0</v>
      </c>
      <c r="J292" s="86"/>
      <c r="K292" s="85">
        <f t="shared" si="220"/>
        <v>0</v>
      </c>
      <c r="L292" s="86"/>
      <c r="M292" s="85">
        <f t="shared" si="221"/>
        <v>0</v>
      </c>
      <c r="N292" s="86">
        <v>0.4</v>
      </c>
      <c r="O292" s="85">
        <f t="shared" si="222"/>
        <v>2459600</v>
      </c>
      <c r="P292" s="86">
        <v>0.29999999999999993</v>
      </c>
      <c r="Q292" s="85">
        <f t="shared" si="223"/>
        <v>1844699.9999999995</v>
      </c>
      <c r="R292" s="86"/>
      <c r="S292" s="85">
        <f t="shared" si="224"/>
        <v>0</v>
      </c>
      <c r="T292" s="87">
        <v>0.3</v>
      </c>
      <c r="U292" s="85">
        <f t="shared" si="225"/>
        <v>1844700</v>
      </c>
      <c r="V292" s="93">
        <v>0.28999999999999998</v>
      </c>
      <c r="W292" s="94">
        <f t="shared" si="227"/>
        <v>1783209.9999999998</v>
      </c>
      <c r="X292" s="41">
        <f t="shared" si="200"/>
        <v>1</v>
      </c>
      <c r="Y292" s="5">
        <f t="shared" si="201"/>
        <v>6149000</v>
      </c>
      <c r="Z292" s="41">
        <f t="shared" si="205"/>
        <v>0.99</v>
      </c>
      <c r="AA292" s="93">
        <f t="shared" si="206"/>
        <v>1.0000000000000009E-2</v>
      </c>
      <c r="AB292" s="94">
        <f t="shared" si="202"/>
        <v>61490.000000000058</v>
      </c>
      <c r="AC292" s="41"/>
      <c r="AD292" s="15">
        <v>0.99</v>
      </c>
      <c r="AE292" s="41">
        <f t="shared" si="203"/>
        <v>0</v>
      </c>
      <c r="AF292" s="42">
        <f t="shared" si="204"/>
        <v>0</v>
      </c>
    </row>
    <row r="293" spans="1:32" s="65" customFormat="1">
      <c r="A293" s="61">
        <v>19</v>
      </c>
      <c r="B293" s="34" t="s">
        <v>111</v>
      </c>
      <c r="C293" s="62"/>
      <c r="D293" s="62"/>
      <c r="E293" s="10"/>
      <c r="F293" s="63"/>
      <c r="G293" s="11"/>
      <c r="H293" s="64"/>
      <c r="I293" s="11"/>
      <c r="J293" s="64"/>
      <c r="K293" s="11"/>
      <c r="L293" s="64"/>
      <c r="M293" s="11"/>
      <c r="N293" s="64"/>
      <c r="O293" s="11"/>
      <c r="P293" s="64"/>
      <c r="Q293" s="11"/>
      <c r="R293" s="64"/>
      <c r="S293" s="11"/>
      <c r="U293" s="11"/>
      <c r="W293" s="11"/>
      <c r="X293" s="41">
        <f t="shared" si="200"/>
        <v>0</v>
      </c>
      <c r="Y293" s="5">
        <f t="shared" si="201"/>
        <v>0</v>
      </c>
      <c r="Z293" s="41"/>
      <c r="AA293" s="41"/>
      <c r="AB293" s="6">
        <f t="shared" si="202"/>
        <v>0</v>
      </c>
      <c r="AC293" s="41"/>
      <c r="AD293" s="66">
        <v>0</v>
      </c>
      <c r="AE293" s="41">
        <f t="shared" si="203"/>
        <v>0</v>
      </c>
      <c r="AF293" s="42">
        <f t="shared" si="204"/>
        <v>0</v>
      </c>
    </row>
    <row r="294" spans="1:32" ht="15" customHeight="1">
      <c r="B294" s="35" t="s">
        <v>112</v>
      </c>
      <c r="C294" s="67"/>
      <c r="D294" s="67"/>
      <c r="E294" s="14">
        <v>0</v>
      </c>
      <c r="F294" s="39"/>
      <c r="G294" s="6">
        <f t="shared" ref="G294:G331" si="228">+F294*E294</f>
        <v>0</v>
      </c>
      <c r="I294" s="6">
        <f t="shared" ref="I294:I319" si="229">+H294*E294</f>
        <v>0</v>
      </c>
      <c r="K294" s="6">
        <f t="shared" ref="K294:K319" si="230">+J294*E294</f>
        <v>0</v>
      </c>
      <c r="M294" s="6">
        <f t="shared" ref="M294:M334" si="231">+L294*E294</f>
        <v>0</v>
      </c>
      <c r="O294" s="6">
        <f t="shared" ref="O294:O334" si="232">+N294*E294</f>
        <v>0</v>
      </c>
      <c r="Q294" s="6">
        <f t="shared" ref="Q294:Q334" si="233">+P294*E294</f>
        <v>0</v>
      </c>
      <c r="S294" s="6">
        <f t="shared" ref="S294:S334" si="234">+R294*E294</f>
        <v>0</v>
      </c>
      <c r="T294" s="41"/>
      <c r="U294" s="6">
        <f t="shared" ref="U294:U334" si="235">+T294*E294</f>
        <v>0</v>
      </c>
      <c r="V294" s="41"/>
      <c r="W294" s="6">
        <f t="shared" ref="W294:W332" si="236">+V294*G294</f>
        <v>0</v>
      </c>
      <c r="X294" s="41">
        <f t="shared" si="200"/>
        <v>0</v>
      </c>
      <c r="Y294" s="5">
        <f t="shared" si="201"/>
        <v>0</v>
      </c>
      <c r="Z294" s="41"/>
      <c r="AA294" s="41"/>
      <c r="AB294" s="6">
        <f t="shared" si="202"/>
        <v>0</v>
      </c>
      <c r="AC294" s="41"/>
      <c r="AD294" s="15">
        <v>0</v>
      </c>
      <c r="AE294" s="41">
        <f t="shared" si="203"/>
        <v>0</v>
      </c>
      <c r="AF294" s="42">
        <f t="shared" si="204"/>
        <v>0</v>
      </c>
    </row>
    <row r="295" spans="1:32">
      <c r="A295" s="38" t="s">
        <v>13</v>
      </c>
      <c r="B295" s="35" t="s">
        <v>113</v>
      </c>
      <c r="C295" s="69">
        <f>SUM(E296:E304)</f>
        <v>29553660</v>
      </c>
      <c r="D295" s="67"/>
      <c r="E295" s="14">
        <v>0</v>
      </c>
      <c r="F295" s="39"/>
      <c r="G295" s="6">
        <f t="shared" si="228"/>
        <v>0</v>
      </c>
      <c r="I295" s="6">
        <f t="shared" si="229"/>
        <v>0</v>
      </c>
      <c r="K295" s="6">
        <f t="shared" si="230"/>
        <v>0</v>
      </c>
      <c r="M295" s="6">
        <f t="shared" si="231"/>
        <v>0</v>
      </c>
      <c r="O295" s="6">
        <f t="shared" si="232"/>
        <v>0</v>
      </c>
      <c r="Q295" s="6">
        <f t="shared" si="233"/>
        <v>0</v>
      </c>
      <c r="S295" s="6">
        <f t="shared" si="234"/>
        <v>0</v>
      </c>
      <c r="T295" s="41"/>
      <c r="U295" s="6">
        <f t="shared" si="235"/>
        <v>0</v>
      </c>
      <c r="V295" s="41"/>
      <c r="W295" s="6">
        <f t="shared" si="236"/>
        <v>0</v>
      </c>
      <c r="X295" s="41">
        <f t="shared" si="200"/>
        <v>0</v>
      </c>
      <c r="Y295" s="5">
        <f t="shared" si="201"/>
        <v>0</v>
      </c>
      <c r="Z295" s="41"/>
      <c r="AA295" s="41"/>
      <c r="AB295" s="6">
        <f t="shared" si="202"/>
        <v>0</v>
      </c>
      <c r="AC295" s="41"/>
      <c r="AD295" s="15">
        <v>0</v>
      </c>
      <c r="AE295" s="41">
        <f t="shared" si="203"/>
        <v>0</v>
      </c>
      <c r="AF295" s="42">
        <f t="shared" si="204"/>
        <v>0</v>
      </c>
    </row>
    <row r="296" spans="1:32" ht="15" customHeight="1">
      <c r="B296" s="31" t="s">
        <v>114</v>
      </c>
      <c r="E296" s="5">
        <v>150000</v>
      </c>
      <c r="F296" s="39">
        <v>1</v>
      </c>
      <c r="G296" s="6">
        <f t="shared" si="228"/>
        <v>150000</v>
      </c>
      <c r="I296" s="6">
        <f t="shared" si="229"/>
        <v>0</v>
      </c>
      <c r="K296" s="6">
        <f t="shared" si="230"/>
        <v>0</v>
      </c>
      <c r="M296" s="6">
        <f t="shared" si="231"/>
        <v>0</v>
      </c>
      <c r="O296" s="6">
        <f t="shared" si="232"/>
        <v>0</v>
      </c>
      <c r="Q296" s="6">
        <f t="shared" si="233"/>
        <v>0</v>
      </c>
      <c r="S296" s="6">
        <f t="shared" si="234"/>
        <v>0</v>
      </c>
      <c r="T296" s="41"/>
      <c r="U296" s="6">
        <f t="shared" si="235"/>
        <v>0</v>
      </c>
      <c r="V296" s="41"/>
      <c r="W296" s="6">
        <f t="shared" si="236"/>
        <v>0</v>
      </c>
      <c r="X296" s="41">
        <f t="shared" si="200"/>
        <v>1</v>
      </c>
      <c r="Y296" s="5">
        <f t="shared" si="201"/>
        <v>150000</v>
      </c>
      <c r="Z296" s="41">
        <f t="shared" si="205"/>
        <v>1</v>
      </c>
      <c r="AA296" s="41">
        <f t="shared" si="206"/>
        <v>0</v>
      </c>
      <c r="AB296" s="6">
        <f t="shared" si="202"/>
        <v>0</v>
      </c>
      <c r="AC296" s="41"/>
      <c r="AD296" s="15">
        <v>1</v>
      </c>
      <c r="AE296" s="41">
        <f t="shared" si="203"/>
        <v>0</v>
      </c>
      <c r="AF296" s="42">
        <f t="shared" si="204"/>
        <v>0</v>
      </c>
    </row>
    <row r="297" spans="1:32" ht="15" customHeight="1">
      <c r="B297" s="31" t="s">
        <v>115</v>
      </c>
      <c r="E297" s="5">
        <f>5752890*0.6</f>
        <v>3451734</v>
      </c>
      <c r="F297" s="39">
        <v>0.15</v>
      </c>
      <c r="G297" s="6">
        <f t="shared" si="228"/>
        <v>517760.1</v>
      </c>
      <c r="H297" s="40">
        <v>0.85</v>
      </c>
      <c r="I297" s="6">
        <f t="shared" si="229"/>
        <v>2933973.9</v>
      </c>
      <c r="K297" s="6">
        <f t="shared" si="230"/>
        <v>0</v>
      </c>
      <c r="M297" s="6">
        <f t="shared" si="231"/>
        <v>0</v>
      </c>
      <c r="O297" s="6">
        <f t="shared" si="232"/>
        <v>0</v>
      </c>
      <c r="Q297" s="6">
        <f t="shared" si="233"/>
        <v>0</v>
      </c>
      <c r="S297" s="6">
        <f t="shared" si="234"/>
        <v>0</v>
      </c>
      <c r="T297" s="41"/>
      <c r="U297" s="6">
        <f t="shared" si="235"/>
        <v>0</v>
      </c>
      <c r="V297" s="41"/>
      <c r="W297" s="6">
        <f t="shared" si="236"/>
        <v>0</v>
      </c>
      <c r="X297" s="41">
        <f t="shared" si="200"/>
        <v>1</v>
      </c>
      <c r="Y297" s="5">
        <f t="shared" si="201"/>
        <v>3451734</v>
      </c>
      <c r="Z297" s="41">
        <f t="shared" si="205"/>
        <v>1</v>
      </c>
      <c r="AA297" s="41">
        <f t="shared" si="206"/>
        <v>0</v>
      </c>
      <c r="AB297" s="6">
        <f t="shared" si="202"/>
        <v>0</v>
      </c>
      <c r="AC297" s="41"/>
      <c r="AD297" s="15">
        <v>1</v>
      </c>
      <c r="AE297" s="41">
        <f t="shared" si="203"/>
        <v>0</v>
      </c>
      <c r="AF297" s="42">
        <f t="shared" si="204"/>
        <v>0</v>
      </c>
    </row>
    <row r="298" spans="1:32" ht="15" customHeight="1">
      <c r="B298" s="31" t="s">
        <v>116</v>
      </c>
      <c r="E298" s="5">
        <f>5752890*0.4</f>
        <v>2301156</v>
      </c>
      <c r="F298" s="39"/>
      <c r="G298" s="6">
        <f t="shared" si="228"/>
        <v>0</v>
      </c>
      <c r="H298" s="40">
        <v>1</v>
      </c>
      <c r="I298" s="6">
        <f t="shared" si="229"/>
        <v>2301156</v>
      </c>
      <c r="K298" s="6">
        <f t="shared" si="230"/>
        <v>0</v>
      </c>
      <c r="M298" s="6">
        <f t="shared" si="231"/>
        <v>0</v>
      </c>
      <c r="O298" s="6">
        <f t="shared" si="232"/>
        <v>0</v>
      </c>
      <c r="Q298" s="6">
        <f t="shared" si="233"/>
        <v>0</v>
      </c>
      <c r="S298" s="6">
        <f t="shared" si="234"/>
        <v>0</v>
      </c>
      <c r="T298" s="41"/>
      <c r="U298" s="6">
        <f t="shared" si="235"/>
        <v>0</v>
      </c>
      <c r="V298" s="41"/>
      <c r="W298" s="6">
        <f t="shared" si="236"/>
        <v>0</v>
      </c>
      <c r="X298" s="41">
        <f t="shared" si="200"/>
        <v>1</v>
      </c>
      <c r="Y298" s="5">
        <f t="shared" si="201"/>
        <v>2301156</v>
      </c>
      <c r="Z298" s="41">
        <f t="shared" si="205"/>
        <v>1</v>
      </c>
      <c r="AA298" s="41">
        <f t="shared" si="206"/>
        <v>0</v>
      </c>
      <c r="AB298" s="6">
        <f t="shared" si="202"/>
        <v>0</v>
      </c>
      <c r="AC298" s="41"/>
      <c r="AD298" s="15">
        <v>1</v>
      </c>
      <c r="AE298" s="41">
        <f t="shared" si="203"/>
        <v>0</v>
      </c>
      <c r="AF298" s="42">
        <f t="shared" si="204"/>
        <v>0</v>
      </c>
    </row>
    <row r="299" spans="1:32" ht="15" customHeight="1">
      <c r="B299" s="31" t="s">
        <v>117</v>
      </c>
      <c r="E299" s="5">
        <v>5752890</v>
      </c>
      <c r="F299" s="39"/>
      <c r="G299" s="6">
        <f t="shared" si="228"/>
        <v>0</v>
      </c>
      <c r="H299" s="40">
        <v>1</v>
      </c>
      <c r="I299" s="6">
        <f t="shared" si="229"/>
        <v>5752890</v>
      </c>
      <c r="K299" s="6">
        <f t="shared" si="230"/>
        <v>0</v>
      </c>
      <c r="M299" s="6">
        <f t="shared" si="231"/>
        <v>0</v>
      </c>
      <c r="O299" s="6">
        <f t="shared" si="232"/>
        <v>0</v>
      </c>
      <c r="Q299" s="6">
        <f t="shared" si="233"/>
        <v>0</v>
      </c>
      <c r="S299" s="6">
        <f t="shared" si="234"/>
        <v>0</v>
      </c>
      <c r="T299" s="41"/>
      <c r="U299" s="6">
        <f t="shared" si="235"/>
        <v>0</v>
      </c>
      <c r="V299" s="41"/>
      <c r="W299" s="6">
        <f t="shared" si="236"/>
        <v>0</v>
      </c>
      <c r="X299" s="41">
        <f t="shared" si="200"/>
        <v>1</v>
      </c>
      <c r="Y299" s="5">
        <f t="shared" si="201"/>
        <v>5752890</v>
      </c>
      <c r="Z299" s="41">
        <f t="shared" si="205"/>
        <v>1</v>
      </c>
      <c r="AA299" s="41">
        <f t="shared" si="206"/>
        <v>0</v>
      </c>
      <c r="AB299" s="6">
        <f t="shared" si="202"/>
        <v>0</v>
      </c>
      <c r="AC299" s="41"/>
      <c r="AD299" s="15">
        <v>1</v>
      </c>
      <c r="AE299" s="41">
        <f t="shared" si="203"/>
        <v>0</v>
      </c>
      <c r="AF299" s="42">
        <f t="shared" si="204"/>
        <v>0</v>
      </c>
    </row>
    <row r="300" spans="1:32" ht="15" customHeight="1">
      <c r="B300" s="31" t="s">
        <v>118</v>
      </c>
      <c r="E300" s="5">
        <v>3835260</v>
      </c>
      <c r="F300" s="39"/>
      <c r="G300" s="6">
        <f t="shared" si="228"/>
        <v>0</v>
      </c>
      <c r="I300" s="6">
        <f t="shared" si="229"/>
        <v>0</v>
      </c>
      <c r="J300" s="40">
        <v>1</v>
      </c>
      <c r="K300" s="6">
        <f t="shared" si="230"/>
        <v>3835260</v>
      </c>
      <c r="M300" s="6">
        <f t="shared" si="231"/>
        <v>0</v>
      </c>
      <c r="O300" s="6">
        <f t="shared" si="232"/>
        <v>0</v>
      </c>
      <c r="Q300" s="6">
        <f t="shared" si="233"/>
        <v>0</v>
      </c>
      <c r="S300" s="6">
        <f t="shared" si="234"/>
        <v>0</v>
      </c>
      <c r="T300" s="41"/>
      <c r="U300" s="6">
        <f t="shared" si="235"/>
        <v>0</v>
      </c>
      <c r="V300" s="41"/>
      <c r="W300" s="6">
        <f t="shared" si="236"/>
        <v>0</v>
      </c>
      <c r="X300" s="41">
        <f t="shared" si="200"/>
        <v>1</v>
      </c>
      <c r="Y300" s="5">
        <f t="shared" si="201"/>
        <v>3835260</v>
      </c>
      <c r="Z300" s="41">
        <f t="shared" si="205"/>
        <v>1</v>
      </c>
      <c r="AA300" s="41">
        <f t="shared" si="206"/>
        <v>0</v>
      </c>
      <c r="AB300" s="6">
        <f t="shared" si="202"/>
        <v>0</v>
      </c>
      <c r="AC300" s="41"/>
      <c r="AD300" s="15">
        <v>1</v>
      </c>
      <c r="AE300" s="41">
        <f t="shared" si="203"/>
        <v>0</v>
      </c>
      <c r="AF300" s="42">
        <f t="shared" si="204"/>
        <v>0</v>
      </c>
    </row>
    <row r="301" spans="1:32" ht="15" customHeight="1">
      <c r="B301" s="31" t="s">
        <v>119</v>
      </c>
      <c r="E301" s="5">
        <v>3835260</v>
      </c>
      <c r="F301" s="39"/>
      <c r="G301" s="6">
        <f t="shared" si="228"/>
        <v>0</v>
      </c>
      <c r="I301" s="6">
        <f t="shared" si="229"/>
        <v>0</v>
      </c>
      <c r="J301" s="40">
        <v>0.15</v>
      </c>
      <c r="K301" s="6">
        <f t="shared" si="230"/>
        <v>575289</v>
      </c>
      <c r="L301" s="40">
        <v>0.35</v>
      </c>
      <c r="M301" s="6">
        <f t="shared" si="231"/>
        <v>1342341</v>
      </c>
      <c r="N301" s="40">
        <v>6.9999999999999951E-2</v>
      </c>
      <c r="O301" s="6">
        <f t="shared" si="232"/>
        <v>268468.19999999984</v>
      </c>
      <c r="P301" s="40">
        <v>0.43000000000000005</v>
      </c>
      <c r="Q301" s="6">
        <f t="shared" si="233"/>
        <v>1649161.8000000003</v>
      </c>
      <c r="S301" s="6">
        <f t="shared" si="234"/>
        <v>0</v>
      </c>
      <c r="T301" s="41"/>
      <c r="U301" s="6">
        <f t="shared" si="235"/>
        <v>0</v>
      </c>
      <c r="V301" s="41"/>
      <c r="W301" s="6">
        <f t="shared" si="236"/>
        <v>0</v>
      </c>
      <c r="X301" s="41">
        <f t="shared" si="200"/>
        <v>1</v>
      </c>
      <c r="Y301" s="5">
        <f t="shared" si="201"/>
        <v>3835260</v>
      </c>
      <c r="Z301" s="41">
        <f t="shared" si="205"/>
        <v>1</v>
      </c>
      <c r="AA301" s="41">
        <f t="shared" si="206"/>
        <v>0</v>
      </c>
      <c r="AB301" s="6">
        <f t="shared" si="202"/>
        <v>0</v>
      </c>
      <c r="AC301" s="41"/>
      <c r="AD301" s="15">
        <v>1</v>
      </c>
      <c r="AE301" s="41">
        <f t="shared" si="203"/>
        <v>0</v>
      </c>
      <c r="AF301" s="42">
        <f t="shared" si="204"/>
        <v>0</v>
      </c>
    </row>
    <row r="302" spans="1:32" ht="15" customHeight="1">
      <c r="B302" s="31" t="s">
        <v>120</v>
      </c>
      <c r="E302" s="5">
        <v>3835260</v>
      </c>
      <c r="F302" s="39"/>
      <c r="G302" s="6">
        <f t="shared" si="228"/>
        <v>0</v>
      </c>
      <c r="I302" s="6">
        <f t="shared" si="229"/>
        <v>0</v>
      </c>
      <c r="J302" s="40">
        <v>0.1</v>
      </c>
      <c r="K302" s="6">
        <f t="shared" si="230"/>
        <v>383526</v>
      </c>
      <c r="L302" s="40">
        <v>0.4</v>
      </c>
      <c r="M302" s="6">
        <f t="shared" si="231"/>
        <v>1534104</v>
      </c>
      <c r="N302" s="40">
        <v>0.30000000000000004</v>
      </c>
      <c r="O302" s="6">
        <f t="shared" si="232"/>
        <v>1150578.0000000002</v>
      </c>
      <c r="P302" s="40">
        <v>0.19999999999999996</v>
      </c>
      <c r="Q302" s="6">
        <f t="shared" si="233"/>
        <v>767051.99999999988</v>
      </c>
      <c r="S302" s="6">
        <f t="shared" si="234"/>
        <v>0</v>
      </c>
      <c r="T302" s="41"/>
      <c r="U302" s="6">
        <f t="shared" si="235"/>
        <v>0</v>
      </c>
      <c r="V302" s="41"/>
      <c r="W302" s="6">
        <f t="shared" si="236"/>
        <v>0</v>
      </c>
      <c r="X302" s="41">
        <f t="shared" si="200"/>
        <v>1</v>
      </c>
      <c r="Y302" s="5">
        <f t="shared" si="201"/>
        <v>3835260</v>
      </c>
      <c r="Z302" s="41">
        <f t="shared" si="205"/>
        <v>1</v>
      </c>
      <c r="AA302" s="41">
        <f t="shared" si="206"/>
        <v>0</v>
      </c>
      <c r="AB302" s="6">
        <f t="shared" si="202"/>
        <v>0</v>
      </c>
      <c r="AC302" s="41"/>
      <c r="AD302" s="15">
        <v>1</v>
      </c>
      <c r="AE302" s="41">
        <f t="shared" si="203"/>
        <v>0</v>
      </c>
      <c r="AF302" s="42">
        <f t="shared" si="204"/>
        <v>0</v>
      </c>
    </row>
    <row r="303" spans="1:32" ht="15" customHeight="1">
      <c r="B303" s="31" t="s">
        <v>121</v>
      </c>
      <c r="E303" s="5">
        <v>3835260</v>
      </c>
      <c r="F303" s="39"/>
      <c r="G303" s="6">
        <f t="shared" si="228"/>
        <v>0</v>
      </c>
      <c r="I303" s="6">
        <f t="shared" si="229"/>
        <v>0</v>
      </c>
      <c r="K303" s="6">
        <f t="shared" si="230"/>
        <v>0</v>
      </c>
      <c r="M303" s="6">
        <f t="shared" si="231"/>
        <v>0</v>
      </c>
      <c r="O303" s="6">
        <f t="shared" si="232"/>
        <v>0</v>
      </c>
      <c r="Q303" s="6">
        <f t="shared" si="233"/>
        <v>0</v>
      </c>
      <c r="R303" s="40">
        <v>1</v>
      </c>
      <c r="S303" s="6">
        <f t="shared" si="234"/>
        <v>3835260</v>
      </c>
      <c r="T303" s="41"/>
      <c r="U303" s="6">
        <f t="shared" si="235"/>
        <v>0</v>
      </c>
      <c r="V303" s="41"/>
      <c r="W303" s="6">
        <f t="shared" si="236"/>
        <v>0</v>
      </c>
      <c r="X303" s="41">
        <f t="shared" si="200"/>
        <v>1</v>
      </c>
      <c r="Y303" s="5">
        <f t="shared" si="201"/>
        <v>3835260</v>
      </c>
      <c r="Z303" s="41">
        <f t="shared" si="205"/>
        <v>1</v>
      </c>
      <c r="AA303" s="41">
        <f t="shared" si="206"/>
        <v>0</v>
      </c>
      <c r="AB303" s="6">
        <f t="shared" si="202"/>
        <v>0</v>
      </c>
      <c r="AC303" s="41"/>
      <c r="AD303" s="15">
        <v>1</v>
      </c>
      <c r="AE303" s="41">
        <f t="shared" si="203"/>
        <v>0</v>
      </c>
      <c r="AF303" s="42">
        <f t="shared" si="204"/>
        <v>0</v>
      </c>
    </row>
    <row r="304" spans="1:32" ht="15" customHeight="1">
      <c r="B304" s="31" t="s">
        <v>110</v>
      </c>
      <c r="E304" s="5">
        <v>2556840</v>
      </c>
      <c r="F304" s="39"/>
      <c r="G304" s="6">
        <f t="shared" si="228"/>
        <v>0</v>
      </c>
      <c r="I304" s="6">
        <f t="shared" si="229"/>
        <v>0</v>
      </c>
      <c r="K304" s="6">
        <f t="shared" si="230"/>
        <v>0</v>
      </c>
      <c r="M304" s="6">
        <f t="shared" si="231"/>
        <v>0</v>
      </c>
      <c r="O304" s="6">
        <f t="shared" si="232"/>
        <v>0</v>
      </c>
      <c r="Q304" s="6">
        <f t="shared" si="233"/>
        <v>0</v>
      </c>
      <c r="R304" s="40">
        <v>0.5</v>
      </c>
      <c r="S304" s="6">
        <f t="shared" si="234"/>
        <v>1278420</v>
      </c>
      <c r="T304" s="41">
        <v>0.5</v>
      </c>
      <c r="U304" s="6">
        <f t="shared" si="235"/>
        <v>1278420</v>
      </c>
      <c r="V304" s="41">
        <v>0.5</v>
      </c>
      <c r="W304" s="6">
        <f t="shared" ref="W304" si="237">V304*E304</f>
        <v>1278420</v>
      </c>
      <c r="X304" s="41">
        <f t="shared" si="200"/>
        <v>1</v>
      </c>
      <c r="Y304" s="5">
        <f t="shared" si="201"/>
        <v>2556840</v>
      </c>
      <c r="Z304" s="41">
        <f t="shared" si="205"/>
        <v>1</v>
      </c>
      <c r="AA304" s="41">
        <f t="shared" si="206"/>
        <v>0</v>
      </c>
      <c r="AB304" s="6">
        <f t="shared" si="202"/>
        <v>0</v>
      </c>
      <c r="AC304" s="41"/>
      <c r="AD304" s="15">
        <v>1</v>
      </c>
      <c r="AE304" s="41">
        <f t="shared" si="203"/>
        <v>0</v>
      </c>
      <c r="AF304" s="42">
        <f t="shared" si="204"/>
        <v>0</v>
      </c>
    </row>
    <row r="305" spans="1:32">
      <c r="A305" s="38" t="s">
        <v>17</v>
      </c>
      <c r="B305" s="35" t="s">
        <v>122</v>
      </c>
      <c r="C305" s="69">
        <f>SUM(E306:E312)</f>
        <v>8572800</v>
      </c>
      <c r="D305" s="67"/>
      <c r="E305" s="14">
        <v>0</v>
      </c>
      <c r="F305" s="39"/>
      <c r="G305" s="6">
        <f t="shared" si="228"/>
        <v>0</v>
      </c>
      <c r="I305" s="6">
        <f t="shared" si="229"/>
        <v>0</v>
      </c>
      <c r="K305" s="6">
        <f t="shared" si="230"/>
        <v>0</v>
      </c>
      <c r="M305" s="6">
        <f t="shared" si="231"/>
        <v>0</v>
      </c>
      <c r="O305" s="6">
        <f t="shared" si="232"/>
        <v>0</v>
      </c>
      <c r="Q305" s="6">
        <f t="shared" si="233"/>
        <v>0</v>
      </c>
      <c r="S305" s="6">
        <f t="shared" si="234"/>
        <v>0</v>
      </c>
      <c r="T305" s="41"/>
      <c r="U305" s="6">
        <f t="shared" si="235"/>
        <v>0</v>
      </c>
      <c r="V305" s="41"/>
      <c r="W305" s="6">
        <f t="shared" si="236"/>
        <v>0</v>
      </c>
      <c r="X305" s="41">
        <f t="shared" si="200"/>
        <v>0</v>
      </c>
      <c r="Y305" s="5">
        <f t="shared" si="201"/>
        <v>0</v>
      </c>
      <c r="Z305" s="41"/>
      <c r="AA305" s="41"/>
      <c r="AB305" s="6">
        <f t="shared" si="202"/>
        <v>0</v>
      </c>
      <c r="AC305" s="41"/>
      <c r="AD305" s="15">
        <v>0</v>
      </c>
      <c r="AE305" s="41">
        <f t="shared" si="203"/>
        <v>0</v>
      </c>
      <c r="AF305" s="42">
        <f t="shared" si="204"/>
        <v>0</v>
      </c>
    </row>
    <row r="306" spans="1:32" ht="15" customHeight="1">
      <c r="B306" s="31" t="s">
        <v>114</v>
      </c>
      <c r="E306" s="5">
        <v>50000</v>
      </c>
      <c r="F306" s="39">
        <v>1</v>
      </c>
      <c r="G306" s="6">
        <f t="shared" si="228"/>
        <v>50000</v>
      </c>
      <c r="I306" s="6">
        <f t="shared" si="229"/>
        <v>0</v>
      </c>
      <c r="K306" s="6">
        <f t="shared" si="230"/>
        <v>0</v>
      </c>
      <c r="M306" s="6">
        <f t="shared" si="231"/>
        <v>0</v>
      </c>
      <c r="O306" s="6">
        <f t="shared" si="232"/>
        <v>0</v>
      </c>
      <c r="Q306" s="6">
        <f t="shared" si="233"/>
        <v>0</v>
      </c>
      <c r="S306" s="6">
        <f t="shared" si="234"/>
        <v>0</v>
      </c>
      <c r="T306" s="41"/>
      <c r="U306" s="6">
        <f t="shared" si="235"/>
        <v>0</v>
      </c>
      <c r="V306" s="41"/>
      <c r="W306" s="6">
        <f t="shared" si="236"/>
        <v>0</v>
      </c>
      <c r="X306" s="41">
        <f t="shared" si="200"/>
        <v>1</v>
      </c>
      <c r="Y306" s="5">
        <f t="shared" si="201"/>
        <v>50000</v>
      </c>
      <c r="Z306" s="41">
        <f t="shared" si="205"/>
        <v>1</v>
      </c>
      <c r="AA306" s="41">
        <f t="shared" si="206"/>
        <v>0</v>
      </c>
      <c r="AB306" s="6">
        <f t="shared" si="202"/>
        <v>0</v>
      </c>
      <c r="AC306" s="41"/>
      <c r="AD306" s="15">
        <v>1</v>
      </c>
      <c r="AE306" s="41">
        <f t="shared" si="203"/>
        <v>0</v>
      </c>
      <c r="AF306" s="42">
        <f t="shared" si="204"/>
        <v>0</v>
      </c>
    </row>
    <row r="307" spans="1:32" ht="15" customHeight="1">
      <c r="B307" s="31" t="s">
        <v>115</v>
      </c>
      <c r="E307" s="5">
        <f>1704560*0.4</f>
        <v>681824</v>
      </c>
      <c r="F307" s="39"/>
      <c r="G307" s="6">
        <f t="shared" si="228"/>
        <v>0</v>
      </c>
      <c r="I307" s="6">
        <f t="shared" si="229"/>
        <v>0</v>
      </c>
      <c r="J307" s="40">
        <v>1</v>
      </c>
      <c r="K307" s="6">
        <f t="shared" si="230"/>
        <v>681824</v>
      </c>
      <c r="M307" s="6">
        <f t="shared" si="231"/>
        <v>0</v>
      </c>
      <c r="O307" s="6">
        <f t="shared" si="232"/>
        <v>0</v>
      </c>
      <c r="Q307" s="6">
        <f t="shared" si="233"/>
        <v>0</v>
      </c>
      <c r="S307" s="6">
        <f t="shared" si="234"/>
        <v>0</v>
      </c>
      <c r="T307" s="41"/>
      <c r="U307" s="6">
        <f t="shared" si="235"/>
        <v>0</v>
      </c>
      <c r="V307" s="41"/>
      <c r="W307" s="6">
        <f t="shared" si="236"/>
        <v>0</v>
      </c>
      <c r="X307" s="41">
        <f t="shared" si="200"/>
        <v>1</v>
      </c>
      <c r="Y307" s="5">
        <f t="shared" si="201"/>
        <v>681824</v>
      </c>
      <c r="Z307" s="41">
        <f t="shared" si="205"/>
        <v>1</v>
      </c>
      <c r="AA307" s="41">
        <f t="shared" si="206"/>
        <v>0</v>
      </c>
      <c r="AB307" s="6">
        <f t="shared" si="202"/>
        <v>0</v>
      </c>
      <c r="AC307" s="41"/>
      <c r="AD307" s="15">
        <v>1</v>
      </c>
      <c r="AE307" s="41">
        <f t="shared" si="203"/>
        <v>0</v>
      </c>
      <c r="AF307" s="42">
        <f t="shared" si="204"/>
        <v>0</v>
      </c>
    </row>
    <row r="308" spans="1:32" ht="15" customHeight="1">
      <c r="B308" s="31" t="s">
        <v>116</v>
      </c>
      <c r="E308" s="5">
        <f>1704560*0.6</f>
        <v>1022736</v>
      </c>
      <c r="F308" s="39"/>
      <c r="G308" s="6">
        <f t="shared" si="228"/>
        <v>0</v>
      </c>
      <c r="I308" s="6">
        <f t="shared" si="229"/>
        <v>0</v>
      </c>
      <c r="J308" s="40">
        <v>1</v>
      </c>
      <c r="K308" s="6">
        <f t="shared" si="230"/>
        <v>1022736</v>
      </c>
      <c r="M308" s="6">
        <f t="shared" si="231"/>
        <v>0</v>
      </c>
      <c r="O308" s="6">
        <f t="shared" si="232"/>
        <v>0</v>
      </c>
      <c r="Q308" s="6">
        <f t="shared" si="233"/>
        <v>0</v>
      </c>
      <c r="S308" s="6">
        <f t="shared" si="234"/>
        <v>0</v>
      </c>
      <c r="T308" s="41"/>
      <c r="U308" s="6">
        <f t="shared" si="235"/>
        <v>0</v>
      </c>
      <c r="V308" s="41"/>
      <c r="W308" s="6">
        <f t="shared" si="236"/>
        <v>0</v>
      </c>
      <c r="X308" s="41">
        <f t="shared" si="200"/>
        <v>1</v>
      </c>
      <c r="Y308" s="5">
        <f t="shared" si="201"/>
        <v>1022736</v>
      </c>
      <c r="Z308" s="41">
        <f t="shared" si="205"/>
        <v>1</v>
      </c>
      <c r="AA308" s="41">
        <f t="shared" si="206"/>
        <v>0</v>
      </c>
      <c r="AB308" s="6">
        <f t="shared" si="202"/>
        <v>0</v>
      </c>
      <c r="AC308" s="41"/>
      <c r="AD308" s="15">
        <v>1</v>
      </c>
      <c r="AE308" s="41">
        <f t="shared" si="203"/>
        <v>0</v>
      </c>
      <c r="AF308" s="42">
        <f t="shared" si="204"/>
        <v>0</v>
      </c>
    </row>
    <row r="309" spans="1:32" ht="15" customHeight="1">
      <c r="B309" s="31" t="s">
        <v>117</v>
      </c>
      <c r="E309" s="5">
        <v>1704560</v>
      </c>
      <c r="F309" s="39"/>
      <c r="G309" s="6">
        <f t="shared" si="228"/>
        <v>0</v>
      </c>
      <c r="I309" s="6">
        <f t="shared" si="229"/>
        <v>0</v>
      </c>
      <c r="K309" s="6">
        <f t="shared" si="230"/>
        <v>0</v>
      </c>
      <c r="L309" s="40">
        <v>1</v>
      </c>
      <c r="M309" s="6">
        <f t="shared" si="231"/>
        <v>1704560</v>
      </c>
      <c r="O309" s="6">
        <f t="shared" si="232"/>
        <v>0</v>
      </c>
      <c r="Q309" s="6">
        <f t="shared" si="233"/>
        <v>0</v>
      </c>
      <c r="S309" s="6">
        <f t="shared" si="234"/>
        <v>0</v>
      </c>
      <c r="T309" s="41"/>
      <c r="U309" s="6">
        <f t="shared" si="235"/>
        <v>0</v>
      </c>
      <c r="V309" s="41"/>
      <c r="W309" s="6">
        <f t="shared" si="236"/>
        <v>0</v>
      </c>
      <c r="X309" s="41">
        <f t="shared" si="200"/>
        <v>1</v>
      </c>
      <c r="Y309" s="5">
        <f t="shared" si="201"/>
        <v>1704560</v>
      </c>
      <c r="Z309" s="41">
        <f t="shared" si="205"/>
        <v>1</v>
      </c>
      <c r="AA309" s="41">
        <f t="shared" si="206"/>
        <v>0</v>
      </c>
      <c r="AB309" s="6">
        <f t="shared" si="202"/>
        <v>0</v>
      </c>
      <c r="AC309" s="41"/>
      <c r="AD309" s="15">
        <v>1</v>
      </c>
      <c r="AE309" s="41">
        <f t="shared" si="203"/>
        <v>0</v>
      </c>
      <c r="AF309" s="42">
        <f t="shared" si="204"/>
        <v>0</v>
      </c>
    </row>
    <row r="310" spans="1:32" ht="15" customHeight="1">
      <c r="B310" s="31" t="s">
        <v>118</v>
      </c>
      <c r="E310" s="5">
        <v>1704560</v>
      </c>
      <c r="F310" s="39"/>
      <c r="G310" s="6">
        <f t="shared" si="228"/>
        <v>0</v>
      </c>
      <c r="I310" s="6">
        <f t="shared" si="229"/>
        <v>0</v>
      </c>
      <c r="K310" s="6">
        <f t="shared" si="230"/>
        <v>0</v>
      </c>
      <c r="L310" s="40">
        <v>1</v>
      </c>
      <c r="M310" s="6">
        <f t="shared" si="231"/>
        <v>1704560</v>
      </c>
      <c r="O310" s="6">
        <f t="shared" si="232"/>
        <v>0</v>
      </c>
      <c r="Q310" s="6">
        <f t="shared" si="233"/>
        <v>0</v>
      </c>
      <c r="S310" s="6">
        <f t="shared" si="234"/>
        <v>0</v>
      </c>
      <c r="T310" s="41"/>
      <c r="U310" s="6">
        <f t="shared" si="235"/>
        <v>0</v>
      </c>
      <c r="V310" s="41"/>
      <c r="W310" s="6">
        <f t="shared" si="236"/>
        <v>0</v>
      </c>
      <c r="X310" s="41">
        <f t="shared" si="200"/>
        <v>1</v>
      </c>
      <c r="Y310" s="5">
        <f t="shared" si="201"/>
        <v>1704560</v>
      </c>
      <c r="Z310" s="41">
        <f t="shared" si="205"/>
        <v>1</v>
      </c>
      <c r="AA310" s="41">
        <f t="shared" si="206"/>
        <v>0</v>
      </c>
      <c r="AB310" s="6">
        <f t="shared" si="202"/>
        <v>0</v>
      </c>
      <c r="AC310" s="41"/>
      <c r="AD310" s="15">
        <v>1</v>
      </c>
      <c r="AE310" s="41">
        <f t="shared" si="203"/>
        <v>0</v>
      </c>
      <c r="AF310" s="42">
        <f t="shared" si="204"/>
        <v>0</v>
      </c>
    </row>
    <row r="311" spans="1:32" ht="15" customHeight="1">
      <c r="B311" s="31" t="s">
        <v>120</v>
      </c>
      <c r="E311" s="5">
        <v>1704560</v>
      </c>
      <c r="F311" s="39"/>
      <c r="G311" s="6">
        <f t="shared" si="228"/>
        <v>0</v>
      </c>
      <c r="I311" s="6">
        <f t="shared" si="229"/>
        <v>0</v>
      </c>
      <c r="K311" s="6">
        <f t="shared" si="230"/>
        <v>0</v>
      </c>
      <c r="L311" s="40">
        <v>0.25</v>
      </c>
      <c r="M311" s="6">
        <f t="shared" si="231"/>
        <v>426140</v>
      </c>
      <c r="N311" s="40">
        <v>0.72</v>
      </c>
      <c r="O311" s="6">
        <f t="shared" si="232"/>
        <v>1227283.2</v>
      </c>
      <c r="P311" s="40">
        <v>3.0000000000000027E-2</v>
      </c>
      <c r="Q311" s="6">
        <f t="shared" si="233"/>
        <v>51136.800000000047</v>
      </c>
      <c r="S311" s="6">
        <f t="shared" si="234"/>
        <v>0</v>
      </c>
      <c r="T311" s="41"/>
      <c r="U311" s="6">
        <f t="shared" si="235"/>
        <v>0</v>
      </c>
      <c r="V311" s="41"/>
      <c r="W311" s="6">
        <f t="shared" si="236"/>
        <v>0</v>
      </c>
      <c r="X311" s="41">
        <f t="shared" si="200"/>
        <v>1</v>
      </c>
      <c r="Y311" s="5">
        <f t="shared" si="201"/>
        <v>1704560</v>
      </c>
      <c r="Z311" s="41">
        <f t="shared" si="205"/>
        <v>1</v>
      </c>
      <c r="AA311" s="41">
        <f t="shared" si="206"/>
        <v>0</v>
      </c>
      <c r="AB311" s="6">
        <f t="shared" si="202"/>
        <v>0</v>
      </c>
      <c r="AC311" s="41"/>
      <c r="AD311" s="15">
        <v>1</v>
      </c>
      <c r="AE311" s="41">
        <f t="shared" si="203"/>
        <v>0</v>
      </c>
      <c r="AF311" s="42">
        <f t="shared" si="204"/>
        <v>0</v>
      </c>
    </row>
    <row r="312" spans="1:32" ht="15" customHeight="1">
      <c r="B312" s="31" t="s">
        <v>123</v>
      </c>
      <c r="E312" s="5">
        <v>1704560</v>
      </c>
      <c r="F312" s="39"/>
      <c r="G312" s="6">
        <f t="shared" si="228"/>
        <v>0</v>
      </c>
      <c r="I312" s="6">
        <f t="shared" si="229"/>
        <v>0</v>
      </c>
      <c r="K312" s="6">
        <f t="shared" si="230"/>
        <v>0</v>
      </c>
      <c r="M312" s="6">
        <f t="shared" si="231"/>
        <v>0</v>
      </c>
      <c r="O312" s="6">
        <f t="shared" si="232"/>
        <v>0</v>
      </c>
      <c r="P312" s="40">
        <v>1</v>
      </c>
      <c r="Q312" s="6">
        <f t="shared" si="233"/>
        <v>1704560</v>
      </c>
      <c r="S312" s="6">
        <f t="shared" si="234"/>
        <v>0</v>
      </c>
      <c r="T312" s="41"/>
      <c r="U312" s="6">
        <f t="shared" si="235"/>
        <v>0</v>
      </c>
      <c r="V312" s="41"/>
      <c r="W312" s="6">
        <f t="shared" si="236"/>
        <v>0</v>
      </c>
      <c r="X312" s="41">
        <f t="shared" si="200"/>
        <v>1</v>
      </c>
      <c r="Y312" s="5">
        <f t="shared" si="201"/>
        <v>1704560</v>
      </c>
      <c r="Z312" s="41">
        <f t="shared" si="205"/>
        <v>1</v>
      </c>
      <c r="AA312" s="41">
        <f t="shared" si="206"/>
        <v>0</v>
      </c>
      <c r="AB312" s="6">
        <f t="shared" si="202"/>
        <v>0</v>
      </c>
      <c r="AC312" s="41"/>
      <c r="AD312" s="15">
        <v>1</v>
      </c>
      <c r="AE312" s="41">
        <f t="shared" si="203"/>
        <v>0</v>
      </c>
      <c r="AF312" s="42">
        <f t="shared" si="204"/>
        <v>0</v>
      </c>
    </row>
    <row r="313" spans="1:32">
      <c r="A313" s="38" t="s">
        <v>124</v>
      </c>
      <c r="B313" s="35" t="s">
        <v>125</v>
      </c>
      <c r="C313" s="69">
        <f>SUM(E314:E317)</f>
        <v>6392100</v>
      </c>
      <c r="D313" s="67"/>
      <c r="E313" s="14">
        <v>0</v>
      </c>
      <c r="F313" s="39"/>
      <c r="G313" s="6">
        <f t="shared" si="228"/>
        <v>0</v>
      </c>
      <c r="I313" s="6">
        <f t="shared" si="229"/>
        <v>0</v>
      </c>
      <c r="K313" s="6">
        <f t="shared" si="230"/>
        <v>0</v>
      </c>
      <c r="M313" s="6">
        <f t="shared" si="231"/>
        <v>0</v>
      </c>
      <c r="O313" s="6">
        <f t="shared" si="232"/>
        <v>0</v>
      </c>
      <c r="Q313" s="6">
        <f t="shared" si="233"/>
        <v>0</v>
      </c>
      <c r="S313" s="6">
        <f t="shared" si="234"/>
        <v>0</v>
      </c>
      <c r="T313" s="41"/>
      <c r="U313" s="6">
        <f t="shared" si="235"/>
        <v>0</v>
      </c>
      <c r="V313" s="41"/>
      <c r="W313" s="6">
        <f t="shared" si="236"/>
        <v>0</v>
      </c>
      <c r="X313" s="41">
        <f t="shared" si="200"/>
        <v>0</v>
      </c>
      <c r="Y313" s="5">
        <f t="shared" si="201"/>
        <v>0</v>
      </c>
      <c r="Z313" s="41"/>
      <c r="AA313" s="41"/>
      <c r="AB313" s="6">
        <f t="shared" si="202"/>
        <v>0</v>
      </c>
      <c r="AC313" s="41"/>
      <c r="AD313" s="15">
        <v>0</v>
      </c>
      <c r="AE313" s="41">
        <f t="shared" si="203"/>
        <v>0</v>
      </c>
      <c r="AF313" s="42">
        <f t="shared" si="204"/>
        <v>0</v>
      </c>
    </row>
    <row r="314" spans="1:32" ht="15" customHeight="1">
      <c r="B314" s="31" t="s">
        <v>119</v>
      </c>
      <c r="E314" s="5">
        <v>1598025</v>
      </c>
      <c r="F314" s="39"/>
      <c r="G314" s="6">
        <f t="shared" si="228"/>
        <v>0</v>
      </c>
      <c r="I314" s="6">
        <f t="shared" si="229"/>
        <v>0</v>
      </c>
      <c r="K314" s="6">
        <f t="shared" si="230"/>
        <v>0</v>
      </c>
      <c r="M314" s="6">
        <f t="shared" si="231"/>
        <v>0</v>
      </c>
      <c r="O314" s="6">
        <f t="shared" si="232"/>
        <v>0</v>
      </c>
      <c r="P314" s="40">
        <v>0.4</v>
      </c>
      <c r="Q314" s="6">
        <f t="shared" si="233"/>
        <v>639210</v>
      </c>
      <c r="R314" s="40">
        <v>0.6</v>
      </c>
      <c r="S314" s="6">
        <f t="shared" si="234"/>
        <v>958815</v>
      </c>
      <c r="T314" s="41"/>
      <c r="U314" s="6">
        <f t="shared" si="235"/>
        <v>0</v>
      </c>
      <c r="V314" s="41"/>
      <c r="W314" s="6">
        <f t="shared" si="236"/>
        <v>0</v>
      </c>
      <c r="X314" s="41">
        <f t="shared" si="200"/>
        <v>1</v>
      </c>
      <c r="Y314" s="5">
        <f t="shared" si="201"/>
        <v>1598025</v>
      </c>
      <c r="Z314" s="41">
        <f t="shared" si="205"/>
        <v>1</v>
      </c>
      <c r="AA314" s="41">
        <f t="shared" si="206"/>
        <v>0</v>
      </c>
      <c r="AB314" s="6">
        <f t="shared" si="202"/>
        <v>0</v>
      </c>
      <c r="AC314" s="41"/>
      <c r="AD314" s="15">
        <v>1</v>
      </c>
      <c r="AE314" s="41">
        <f t="shared" si="203"/>
        <v>0</v>
      </c>
      <c r="AF314" s="42">
        <f t="shared" si="204"/>
        <v>0</v>
      </c>
    </row>
    <row r="315" spans="1:32" ht="15" customHeight="1">
      <c r="B315" s="31" t="s">
        <v>126</v>
      </c>
      <c r="E315" s="5">
        <v>1598025</v>
      </c>
      <c r="F315" s="39"/>
      <c r="G315" s="6">
        <f t="shared" si="228"/>
        <v>0</v>
      </c>
      <c r="I315" s="6">
        <f t="shared" si="229"/>
        <v>0</v>
      </c>
      <c r="K315" s="6">
        <f t="shared" si="230"/>
        <v>0</v>
      </c>
      <c r="M315" s="6">
        <f t="shared" si="231"/>
        <v>0</v>
      </c>
      <c r="O315" s="6">
        <f t="shared" si="232"/>
        <v>0</v>
      </c>
      <c r="Q315" s="6">
        <f t="shared" si="233"/>
        <v>0</v>
      </c>
      <c r="R315" s="40">
        <v>1</v>
      </c>
      <c r="S315" s="6">
        <f t="shared" si="234"/>
        <v>1598025</v>
      </c>
      <c r="T315" s="41"/>
      <c r="U315" s="6">
        <f t="shared" si="235"/>
        <v>0</v>
      </c>
      <c r="V315" s="41"/>
      <c r="W315" s="6">
        <f t="shared" si="236"/>
        <v>0</v>
      </c>
      <c r="X315" s="41">
        <f t="shared" si="200"/>
        <v>1</v>
      </c>
      <c r="Y315" s="5">
        <f t="shared" si="201"/>
        <v>1598025</v>
      </c>
      <c r="Z315" s="41">
        <f t="shared" si="205"/>
        <v>1</v>
      </c>
      <c r="AA315" s="41">
        <f t="shared" si="206"/>
        <v>0</v>
      </c>
      <c r="AB315" s="6">
        <f t="shared" si="202"/>
        <v>0</v>
      </c>
      <c r="AC315" s="41"/>
      <c r="AD315" s="15">
        <v>1</v>
      </c>
      <c r="AE315" s="41">
        <f t="shared" si="203"/>
        <v>0</v>
      </c>
      <c r="AF315" s="42">
        <f t="shared" si="204"/>
        <v>0</v>
      </c>
    </row>
    <row r="316" spans="1:32">
      <c r="B316" s="31" t="s">
        <v>109</v>
      </c>
      <c r="E316" s="5">
        <v>1598025</v>
      </c>
      <c r="F316" s="39"/>
      <c r="G316" s="6">
        <f t="shared" si="228"/>
        <v>0</v>
      </c>
      <c r="I316" s="6">
        <f t="shared" si="229"/>
        <v>0</v>
      </c>
      <c r="K316" s="6">
        <f t="shared" si="230"/>
        <v>0</v>
      </c>
      <c r="M316" s="6">
        <f t="shared" si="231"/>
        <v>0</v>
      </c>
      <c r="O316" s="6">
        <f t="shared" si="232"/>
        <v>0</v>
      </c>
      <c r="P316" s="40">
        <v>0.1</v>
      </c>
      <c r="Q316" s="6">
        <f t="shared" si="233"/>
        <v>159802.5</v>
      </c>
      <c r="R316" s="40">
        <v>0.7</v>
      </c>
      <c r="S316" s="6">
        <f t="shared" si="234"/>
        <v>1118617.5</v>
      </c>
      <c r="T316" s="41">
        <v>0.2</v>
      </c>
      <c r="U316" s="6">
        <f t="shared" si="235"/>
        <v>319605</v>
      </c>
      <c r="V316" s="41">
        <v>0.2</v>
      </c>
      <c r="W316" s="6">
        <f t="shared" ref="W316:W317" si="238">V316*E316</f>
        <v>319605</v>
      </c>
      <c r="X316" s="41">
        <f t="shared" si="200"/>
        <v>1</v>
      </c>
      <c r="Y316" s="5">
        <f t="shared" si="201"/>
        <v>1598025</v>
      </c>
      <c r="Z316" s="41">
        <f t="shared" si="205"/>
        <v>1</v>
      </c>
      <c r="AA316" s="41">
        <f t="shared" si="206"/>
        <v>0</v>
      </c>
      <c r="AB316" s="6">
        <f t="shared" si="202"/>
        <v>0</v>
      </c>
      <c r="AC316" s="41"/>
      <c r="AD316" s="15">
        <v>1</v>
      </c>
      <c r="AE316" s="41">
        <f t="shared" si="203"/>
        <v>0</v>
      </c>
      <c r="AF316" s="42">
        <f t="shared" si="204"/>
        <v>0</v>
      </c>
    </row>
    <row r="317" spans="1:32">
      <c r="B317" s="31" t="s">
        <v>110</v>
      </c>
      <c r="E317" s="5">
        <v>1598025</v>
      </c>
      <c r="F317" s="39"/>
      <c r="G317" s="6">
        <f t="shared" si="228"/>
        <v>0</v>
      </c>
      <c r="I317" s="6">
        <f t="shared" si="229"/>
        <v>0</v>
      </c>
      <c r="K317" s="6">
        <f t="shared" si="230"/>
        <v>0</v>
      </c>
      <c r="M317" s="6">
        <f t="shared" si="231"/>
        <v>0</v>
      </c>
      <c r="O317" s="6">
        <f t="shared" si="232"/>
        <v>0</v>
      </c>
      <c r="Q317" s="6">
        <f t="shared" si="233"/>
        <v>0</v>
      </c>
      <c r="R317" s="40">
        <v>0.5</v>
      </c>
      <c r="S317" s="6">
        <f t="shared" si="234"/>
        <v>799012.5</v>
      </c>
      <c r="T317" s="41">
        <v>0.5</v>
      </c>
      <c r="U317" s="6">
        <f t="shared" si="235"/>
        <v>799012.5</v>
      </c>
      <c r="V317" s="41">
        <v>0.5</v>
      </c>
      <c r="W317" s="6">
        <f t="shared" si="238"/>
        <v>799012.5</v>
      </c>
      <c r="X317" s="41">
        <f t="shared" si="200"/>
        <v>1</v>
      </c>
      <c r="Y317" s="5">
        <f t="shared" si="201"/>
        <v>1598025</v>
      </c>
      <c r="Z317" s="41">
        <f t="shared" si="205"/>
        <v>1</v>
      </c>
      <c r="AA317" s="41">
        <f t="shared" si="206"/>
        <v>0</v>
      </c>
      <c r="AB317" s="6">
        <f t="shared" si="202"/>
        <v>0</v>
      </c>
      <c r="AC317" s="41"/>
      <c r="AD317" s="15">
        <v>1</v>
      </c>
      <c r="AE317" s="41">
        <f t="shared" si="203"/>
        <v>0</v>
      </c>
      <c r="AF317" s="42">
        <f t="shared" si="204"/>
        <v>0</v>
      </c>
    </row>
    <row r="318" spans="1:32">
      <c r="A318" s="38" t="s">
        <v>127</v>
      </c>
      <c r="B318" s="35" t="s">
        <v>31</v>
      </c>
      <c r="C318" s="67"/>
      <c r="D318" s="67"/>
      <c r="E318" s="14">
        <v>0</v>
      </c>
      <c r="F318" s="39"/>
      <c r="G318" s="6">
        <f t="shared" si="228"/>
        <v>0</v>
      </c>
      <c r="I318" s="6">
        <f t="shared" si="229"/>
        <v>0</v>
      </c>
      <c r="K318" s="6">
        <f t="shared" si="230"/>
        <v>0</v>
      </c>
      <c r="M318" s="6">
        <f t="shared" si="231"/>
        <v>0</v>
      </c>
      <c r="O318" s="6">
        <f t="shared" si="232"/>
        <v>0</v>
      </c>
      <c r="Q318" s="6">
        <f t="shared" si="233"/>
        <v>0</v>
      </c>
      <c r="S318" s="6">
        <f t="shared" si="234"/>
        <v>0</v>
      </c>
      <c r="T318" s="41"/>
      <c r="U318" s="6">
        <f t="shared" si="235"/>
        <v>0</v>
      </c>
      <c r="V318" s="41"/>
      <c r="W318" s="6">
        <f t="shared" si="236"/>
        <v>0</v>
      </c>
      <c r="X318" s="41">
        <f t="shared" si="200"/>
        <v>0</v>
      </c>
      <c r="Y318" s="5">
        <f t="shared" si="201"/>
        <v>0</v>
      </c>
      <c r="Z318" s="41"/>
      <c r="AA318" s="41"/>
      <c r="AB318" s="6">
        <f t="shared" si="202"/>
        <v>0</v>
      </c>
      <c r="AC318" s="41"/>
      <c r="AD318" s="15">
        <v>0</v>
      </c>
      <c r="AE318" s="41">
        <f t="shared" si="203"/>
        <v>0</v>
      </c>
      <c r="AF318" s="42">
        <f t="shared" si="204"/>
        <v>0</v>
      </c>
    </row>
    <row r="319" spans="1:32">
      <c r="B319" s="35" t="s">
        <v>128</v>
      </c>
      <c r="C319" s="69">
        <v>5326750</v>
      </c>
      <c r="D319" s="67"/>
      <c r="E319" s="5"/>
      <c r="F319" s="39"/>
      <c r="G319" s="6">
        <f t="shared" si="228"/>
        <v>0</v>
      </c>
      <c r="I319" s="6">
        <f t="shared" si="229"/>
        <v>0</v>
      </c>
      <c r="K319" s="6">
        <f t="shared" si="230"/>
        <v>0</v>
      </c>
      <c r="M319" s="6">
        <f t="shared" si="231"/>
        <v>0</v>
      </c>
      <c r="O319" s="6">
        <f t="shared" si="232"/>
        <v>0</v>
      </c>
      <c r="Q319" s="6">
        <f t="shared" si="233"/>
        <v>0</v>
      </c>
      <c r="S319" s="6">
        <f t="shared" si="234"/>
        <v>0</v>
      </c>
      <c r="T319" s="41"/>
      <c r="U319" s="6">
        <f t="shared" si="235"/>
        <v>0</v>
      </c>
      <c r="V319" s="41"/>
      <c r="W319" s="6">
        <f t="shared" si="236"/>
        <v>0</v>
      </c>
      <c r="X319" s="41">
        <f t="shared" si="200"/>
        <v>0</v>
      </c>
      <c r="Y319" s="5">
        <f t="shared" si="201"/>
        <v>0</v>
      </c>
      <c r="Z319" s="41"/>
      <c r="AA319" s="41"/>
      <c r="AB319" s="6">
        <f t="shared" si="202"/>
        <v>0</v>
      </c>
      <c r="AC319" s="41"/>
      <c r="AD319" s="15">
        <v>0</v>
      </c>
      <c r="AE319" s="41">
        <f t="shared" si="203"/>
        <v>0</v>
      </c>
      <c r="AF319" s="42">
        <f t="shared" si="204"/>
        <v>0</v>
      </c>
    </row>
    <row r="320" spans="1:32" ht="15" customHeight="1">
      <c r="B320" s="31" t="s">
        <v>33</v>
      </c>
      <c r="E320" s="5">
        <f>+C319*0.85</f>
        <v>4527737.5</v>
      </c>
      <c r="F320" s="39"/>
      <c r="M320" s="6">
        <f t="shared" si="231"/>
        <v>0</v>
      </c>
      <c r="N320" s="40">
        <v>0.25</v>
      </c>
      <c r="O320" s="6">
        <f t="shared" si="232"/>
        <v>1131934.375</v>
      </c>
      <c r="P320" s="40">
        <v>0.75</v>
      </c>
      <c r="Q320" s="6">
        <f t="shared" si="233"/>
        <v>3395803.125</v>
      </c>
      <c r="S320" s="6">
        <f t="shared" si="234"/>
        <v>0</v>
      </c>
      <c r="T320" s="41"/>
      <c r="U320" s="6">
        <f t="shared" si="235"/>
        <v>0</v>
      </c>
      <c r="V320" s="41"/>
      <c r="W320" s="6">
        <f t="shared" si="236"/>
        <v>0</v>
      </c>
      <c r="X320" s="41">
        <f t="shared" si="200"/>
        <v>1</v>
      </c>
      <c r="Y320" s="5">
        <f t="shared" si="201"/>
        <v>4527737.5</v>
      </c>
      <c r="Z320" s="41">
        <f t="shared" si="205"/>
        <v>1</v>
      </c>
      <c r="AA320" s="41">
        <f t="shared" si="206"/>
        <v>0</v>
      </c>
      <c r="AB320" s="6">
        <f t="shared" si="202"/>
        <v>0</v>
      </c>
      <c r="AC320" s="41"/>
      <c r="AD320" s="15">
        <v>1</v>
      </c>
      <c r="AE320" s="41">
        <f t="shared" si="203"/>
        <v>0</v>
      </c>
      <c r="AF320" s="42">
        <f t="shared" si="204"/>
        <v>0</v>
      </c>
    </row>
    <row r="321" spans="1:32">
      <c r="B321" s="31" t="s">
        <v>34</v>
      </c>
      <c r="E321" s="5">
        <f>+C319*0.1</f>
        <v>532675</v>
      </c>
      <c r="F321" s="39"/>
      <c r="M321" s="6">
        <f t="shared" si="231"/>
        <v>0</v>
      </c>
      <c r="O321" s="6">
        <f t="shared" si="232"/>
        <v>0</v>
      </c>
      <c r="Q321" s="6">
        <f t="shared" si="233"/>
        <v>0</v>
      </c>
      <c r="R321" s="40">
        <v>1</v>
      </c>
      <c r="S321" s="6">
        <f t="shared" si="234"/>
        <v>532675</v>
      </c>
      <c r="T321" s="41"/>
      <c r="U321" s="6">
        <f t="shared" si="235"/>
        <v>0</v>
      </c>
      <c r="V321" s="41"/>
      <c r="W321" s="6">
        <f t="shared" si="236"/>
        <v>0</v>
      </c>
      <c r="X321" s="41">
        <f t="shared" si="200"/>
        <v>1</v>
      </c>
      <c r="Y321" s="5">
        <f t="shared" si="201"/>
        <v>532675</v>
      </c>
      <c r="Z321" s="41">
        <f t="shared" si="205"/>
        <v>1</v>
      </c>
      <c r="AA321" s="41">
        <f t="shared" si="206"/>
        <v>0</v>
      </c>
      <c r="AB321" s="6">
        <f t="shared" si="202"/>
        <v>0</v>
      </c>
      <c r="AC321" s="41"/>
      <c r="AD321" s="15">
        <v>1</v>
      </c>
      <c r="AE321" s="41">
        <f t="shared" si="203"/>
        <v>0</v>
      </c>
      <c r="AF321" s="42">
        <f t="shared" si="204"/>
        <v>0</v>
      </c>
    </row>
    <row r="322" spans="1:32">
      <c r="B322" s="31" t="s">
        <v>35</v>
      </c>
      <c r="E322" s="5">
        <f>+C319*0.05</f>
        <v>266337.5</v>
      </c>
      <c r="F322" s="39"/>
      <c r="M322" s="6">
        <f t="shared" si="231"/>
        <v>0</v>
      </c>
      <c r="O322" s="6">
        <f t="shared" si="232"/>
        <v>0</v>
      </c>
      <c r="Q322" s="6">
        <f t="shared" si="233"/>
        <v>0</v>
      </c>
      <c r="S322" s="6">
        <f t="shared" si="234"/>
        <v>0</v>
      </c>
      <c r="T322" s="41">
        <v>1</v>
      </c>
      <c r="U322" s="6">
        <f t="shared" si="235"/>
        <v>266337.5</v>
      </c>
      <c r="V322" s="41">
        <v>1</v>
      </c>
      <c r="W322" s="6">
        <f t="shared" ref="W322" si="239">V322*E322</f>
        <v>266337.5</v>
      </c>
      <c r="X322" s="41">
        <f t="shared" si="200"/>
        <v>1</v>
      </c>
      <c r="Y322" s="5">
        <f t="shared" si="201"/>
        <v>266337.5</v>
      </c>
      <c r="Z322" s="41">
        <f t="shared" si="205"/>
        <v>1</v>
      </c>
      <c r="AA322" s="41">
        <f t="shared" si="206"/>
        <v>0</v>
      </c>
      <c r="AB322" s="6">
        <f t="shared" si="202"/>
        <v>0</v>
      </c>
      <c r="AC322" s="41"/>
      <c r="AD322" s="15">
        <v>1</v>
      </c>
      <c r="AE322" s="41">
        <f t="shared" si="203"/>
        <v>0</v>
      </c>
      <c r="AF322" s="42">
        <f t="shared" si="204"/>
        <v>0</v>
      </c>
    </row>
    <row r="323" spans="1:32">
      <c r="B323" s="35" t="s">
        <v>129</v>
      </c>
      <c r="C323" s="14">
        <v>5326750</v>
      </c>
      <c r="D323" s="67"/>
      <c r="E323" s="5"/>
      <c r="F323" s="39"/>
      <c r="G323" s="6">
        <f t="shared" si="228"/>
        <v>0</v>
      </c>
      <c r="I323" s="6">
        <f>+H323*E323</f>
        <v>0</v>
      </c>
      <c r="K323" s="6">
        <f>+J323*E323</f>
        <v>0</v>
      </c>
      <c r="M323" s="6">
        <f t="shared" si="231"/>
        <v>0</v>
      </c>
      <c r="O323" s="6">
        <f t="shared" si="232"/>
        <v>0</v>
      </c>
      <c r="Q323" s="6">
        <f t="shared" si="233"/>
        <v>0</v>
      </c>
      <c r="S323" s="6">
        <f t="shared" si="234"/>
        <v>0</v>
      </c>
      <c r="T323" s="41"/>
      <c r="U323" s="6">
        <f t="shared" si="235"/>
        <v>0</v>
      </c>
      <c r="V323" s="41"/>
      <c r="W323" s="6">
        <f t="shared" si="236"/>
        <v>0</v>
      </c>
      <c r="X323" s="41">
        <f t="shared" si="200"/>
        <v>0</v>
      </c>
      <c r="Y323" s="5">
        <f t="shared" si="201"/>
        <v>0</v>
      </c>
      <c r="Z323" s="41"/>
      <c r="AA323" s="41"/>
      <c r="AB323" s="6">
        <f t="shared" si="202"/>
        <v>0</v>
      </c>
      <c r="AC323" s="41"/>
      <c r="AD323" s="15">
        <v>0</v>
      </c>
      <c r="AE323" s="41">
        <f t="shared" si="203"/>
        <v>0</v>
      </c>
      <c r="AF323" s="42">
        <f t="shared" si="204"/>
        <v>0</v>
      </c>
    </row>
    <row r="324" spans="1:32" ht="15" customHeight="1">
      <c r="B324" s="31" t="s">
        <v>33</v>
      </c>
      <c r="E324" s="5">
        <f>+C323*0.85</f>
        <v>4527737.5</v>
      </c>
      <c r="F324" s="39"/>
      <c r="M324" s="6">
        <f t="shared" si="231"/>
        <v>0</v>
      </c>
      <c r="N324" s="40">
        <v>0.75</v>
      </c>
      <c r="O324" s="6">
        <f t="shared" si="232"/>
        <v>3395803.125</v>
      </c>
      <c r="P324" s="40">
        <v>0.25</v>
      </c>
      <c r="Q324" s="6">
        <f t="shared" si="233"/>
        <v>1131934.375</v>
      </c>
      <c r="S324" s="6">
        <f t="shared" si="234"/>
        <v>0</v>
      </c>
      <c r="T324" s="41"/>
      <c r="U324" s="6">
        <f t="shared" si="235"/>
        <v>0</v>
      </c>
      <c r="V324" s="41"/>
      <c r="W324" s="6">
        <f t="shared" si="236"/>
        <v>0</v>
      </c>
      <c r="X324" s="41">
        <f t="shared" si="200"/>
        <v>1</v>
      </c>
      <c r="Y324" s="5">
        <f t="shared" si="201"/>
        <v>4527737.5</v>
      </c>
      <c r="Z324" s="41">
        <f t="shared" si="205"/>
        <v>1</v>
      </c>
      <c r="AA324" s="41">
        <f t="shared" si="206"/>
        <v>0</v>
      </c>
      <c r="AB324" s="6">
        <f t="shared" si="202"/>
        <v>0</v>
      </c>
      <c r="AC324" s="41"/>
      <c r="AD324" s="15">
        <v>1</v>
      </c>
      <c r="AE324" s="41">
        <f t="shared" si="203"/>
        <v>0</v>
      </c>
      <c r="AF324" s="42">
        <f t="shared" si="204"/>
        <v>0</v>
      </c>
    </row>
    <row r="325" spans="1:32" ht="15" customHeight="1">
      <c r="B325" s="31" t="s">
        <v>34</v>
      </c>
      <c r="E325" s="5">
        <f>+C323*0.1</f>
        <v>532675</v>
      </c>
      <c r="F325" s="39"/>
      <c r="M325" s="6">
        <f t="shared" si="231"/>
        <v>0</v>
      </c>
      <c r="O325" s="6">
        <f t="shared" si="232"/>
        <v>0</v>
      </c>
      <c r="P325" s="40">
        <v>0.75</v>
      </c>
      <c r="Q325" s="6">
        <f t="shared" si="233"/>
        <v>399506.25</v>
      </c>
      <c r="S325" s="6">
        <f t="shared" si="234"/>
        <v>0</v>
      </c>
      <c r="T325" s="41">
        <v>0.25</v>
      </c>
      <c r="U325" s="6">
        <f t="shared" si="235"/>
        <v>133168.75</v>
      </c>
      <c r="V325" s="41">
        <v>0.25</v>
      </c>
      <c r="W325" s="6">
        <f t="shared" ref="W325:W326" si="240">V325*E325</f>
        <v>133168.75</v>
      </c>
      <c r="X325" s="41">
        <f t="shared" si="200"/>
        <v>1</v>
      </c>
      <c r="Y325" s="5">
        <f t="shared" si="201"/>
        <v>532675</v>
      </c>
      <c r="Z325" s="41">
        <f t="shared" si="205"/>
        <v>1</v>
      </c>
      <c r="AA325" s="41">
        <f t="shared" si="206"/>
        <v>0</v>
      </c>
      <c r="AB325" s="6">
        <f t="shared" si="202"/>
        <v>0</v>
      </c>
      <c r="AC325" s="41"/>
      <c r="AD325" s="15">
        <v>1</v>
      </c>
      <c r="AE325" s="41">
        <f t="shared" si="203"/>
        <v>0</v>
      </c>
      <c r="AF325" s="42">
        <f t="shared" si="204"/>
        <v>0</v>
      </c>
    </row>
    <row r="326" spans="1:32">
      <c r="B326" s="31" t="s">
        <v>35</v>
      </c>
      <c r="E326" s="5">
        <f>+C323*0.05</f>
        <v>266337.5</v>
      </c>
      <c r="F326" s="39"/>
      <c r="M326" s="6">
        <f t="shared" si="231"/>
        <v>0</v>
      </c>
      <c r="O326" s="6">
        <f t="shared" si="232"/>
        <v>0</v>
      </c>
      <c r="Q326" s="6">
        <f t="shared" si="233"/>
        <v>0</v>
      </c>
      <c r="S326" s="6">
        <f t="shared" si="234"/>
        <v>0</v>
      </c>
      <c r="T326" s="41">
        <v>1</v>
      </c>
      <c r="U326" s="6">
        <f t="shared" si="235"/>
        <v>266337.5</v>
      </c>
      <c r="V326" s="41">
        <v>1</v>
      </c>
      <c r="W326" s="6">
        <f t="shared" si="240"/>
        <v>266337.5</v>
      </c>
      <c r="X326" s="41">
        <f t="shared" ref="X326:X389" si="241">F326+H326+J326+L326+N326+P326+R326+T326</f>
        <v>1</v>
      </c>
      <c r="Y326" s="5">
        <f t="shared" ref="Y326:Y389" si="242">G326+I326+K326+M326+O326+Q326+S326+U326</f>
        <v>266337.5</v>
      </c>
      <c r="Z326" s="41">
        <f t="shared" ref="Z326:Z389" si="243">F326+H326+J326+L326+N326+P326+R326+V326</f>
        <v>1</v>
      </c>
      <c r="AA326" s="41">
        <f t="shared" ref="AA326:AA389" si="244">100%-Z326</f>
        <v>0</v>
      </c>
      <c r="AB326" s="6">
        <f t="shared" ref="AB326:AB389" si="245">E326*AA326</f>
        <v>0</v>
      </c>
      <c r="AC326" s="41"/>
      <c r="AD326" s="15">
        <v>1</v>
      </c>
      <c r="AE326" s="41">
        <f t="shared" ref="AE326:AE389" si="246">Z326-AD326</f>
        <v>0</v>
      </c>
      <c r="AF326" s="42">
        <f t="shared" ref="AF326:AF389" si="247">AE326*E326</f>
        <v>0</v>
      </c>
    </row>
    <row r="327" spans="1:32">
      <c r="B327" s="35" t="s">
        <v>130</v>
      </c>
      <c r="C327" s="69">
        <v>7457450</v>
      </c>
      <c r="D327" s="67"/>
      <c r="E327" s="5"/>
      <c r="F327" s="39"/>
      <c r="G327" s="6">
        <f t="shared" si="228"/>
        <v>0</v>
      </c>
      <c r="I327" s="6">
        <f>+H327*E327</f>
        <v>0</v>
      </c>
      <c r="K327" s="6">
        <f>+J327*E327</f>
        <v>0</v>
      </c>
      <c r="M327" s="6">
        <f t="shared" si="231"/>
        <v>0</v>
      </c>
      <c r="O327" s="6">
        <f t="shared" si="232"/>
        <v>0</v>
      </c>
      <c r="Q327" s="6">
        <f t="shared" si="233"/>
        <v>0</v>
      </c>
      <c r="S327" s="6">
        <f t="shared" si="234"/>
        <v>0</v>
      </c>
      <c r="T327" s="41"/>
      <c r="U327" s="6">
        <f t="shared" si="235"/>
        <v>0</v>
      </c>
      <c r="V327" s="41"/>
      <c r="W327" s="6">
        <f t="shared" si="236"/>
        <v>0</v>
      </c>
      <c r="X327" s="41">
        <f t="shared" si="241"/>
        <v>0</v>
      </c>
      <c r="Y327" s="5">
        <f t="shared" si="242"/>
        <v>0</v>
      </c>
      <c r="Z327" s="41"/>
      <c r="AA327" s="41"/>
      <c r="AB327" s="6">
        <f t="shared" si="245"/>
        <v>0</v>
      </c>
      <c r="AC327" s="41"/>
      <c r="AD327" s="15">
        <v>0</v>
      </c>
      <c r="AE327" s="41">
        <f t="shared" si="246"/>
        <v>0</v>
      </c>
      <c r="AF327" s="42">
        <f t="shared" si="247"/>
        <v>0</v>
      </c>
    </row>
    <row r="328" spans="1:32" ht="15" customHeight="1">
      <c r="B328" s="31" t="s">
        <v>33</v>
      </c>
      <c r="E328" s="5">
        <f>+C327*0.85</f>
        <v>6338832.5</v>
      </c>
      <c r="F328" s="39"/>
      <c r="M328" s="6">
        <f t="shared" si="231"/>
        <v>0</v>
      </c>
      <c r="O328" s="6">
        <f t="shared" si="232"/>
        <v>0</v>
      </c>
      <c r="Q328" s="6">
        <f t="shared" si="233"/>
        <v>0</v>
      </c>
      <c r="R328" s="40">
        <v>1</v>
      </c>
      <c r="S328" s="6">
        <f t="shared" si="234"/>
        <v>6338832.5</v>
      </c>
      <c r="T328" s="41"/>
      <c r="U328" s="6">
        <f t="shared" si="235"/>
        <v>0</v>
      </c>
      <c r="V328" s="41"/>
      <c r="W328" s="6">
        <f t="shared" si="236"/>
        <v>0</v>
      </c>
      <c r="X328" s="41">
        <f t="shared" si="241"/>
        <v>1</v>
      </c>
      <c r="Y328" s="5">
        <f t="shared" si="242"/>
        <v>6338832.5</v>
      </c>
      <c r="Z328" s="41">
        <f t="shared" si="243"/>
        <v>1</v>
      </c>
      <c r="AA328" s="41">
        <f t="shared" si="244"/>
        <v>0</v>
      </c>
      <c r="AB328" s="6">
        <f t="shared" si="245"/>
        <v>0</v>
      </c>
      <c r="AC328" s="41"/>
      <c r="AD328" s="15">
        <v>1</v>
      </c>
      <c r="AE328" s="41">
        <f t="shared" si="246"/>
        <v>0</v>
      </c>
      <c r="AF328" s="42">
        <f t="shared" si="247"/>
        <v>0</v>
      </c>
    </row>
    <row r="329" spans="1:32" ht="15" customHeight="1">
      <c r="B329" s="31" t="s">
        <v>34</v>
      </c>
      <c r="E329" s="5">
        <f>+C327*0.1</f>
        <v>745745</v>
      </c>
      <c r="F329" s="39"/>
      <c r="M329" s="6">
        <f t="shared" si="231"/>
        <v>0</v>
      </c>
      <c r="O329" s="6">
        <f t="shared" si="232"/>
        <v>0</v>
      </c>
      <c r="Q329" s="6">
        <f t="shared" si="233"/>
        <v>0</v>
      </c>
      <c r="R329" s="40">
        <v>1</v>
      </c>
      <c r="S329" s="6">
        <f t="shared" si="234"/>
        <v>745745</v>
      </c>
      <c r="T329" s="41"/>
      <c r="U329" s="6">
        <f t="shared" si="235"/>
        <v>0</v>
      </c>
      <c r="V329" s="41"/>
      <c r="W329" s="6">
        <f t="shared" si="236"/>
        <v>0</v>
      </c>
      <c r="X329" s="41">
        <f t="shared" si="241"/>
        <v>1</v>
      </c>
      <c r="Y329" s="5">
        <f t="shared" si="242"/>
        <v>745745</v>
      </c>
      <c r="Z329" s="41">
        <f t="shared" si="243"/>
        <v>1</v>
      </c>
      <c r="AA329" s="41">
        <f t="shared" si="244"/>
        <v>0</v>
      </c>
      <c r="AB329" s="6">
        <f t="shared" si="245"/>
        <v>0</v>
      </c>
      <c r="AC329" s="41"/>
      <c r="AD329" s="15">
        <v>1</v>
      </c>
      <c r="AE329" s="41">
        <f t="shared" si="246"/>
        <v>0</v>
      </c>
      <c r="AF329" s="42">
        <f t="shared" si="247"/>
        <v>0</v>
      </c>
    </row>
    <row r="330" spans="1:32">
      <c r="B330" s="31" t="s">
        <v>35</v>
      </c>
      <c r="E330" s="5">
        <f>+C327*0.05</f>
        <v>372872.5</v>
      </c>
      <c r="F330" s="39"/>
      <c r="M330" s="6">
        <f t="shared" si="231"/>
        <v>0</v>
      </c>
      <c r="O330" s="6">
        <f t="shared" si="232"/>
        <v>0</v>
      </c>
      <c r="Q330" s="6">
        <f t="shared" si="233"/>
        <v>0</v>
      </c>
      <c r="S330" s="6">
        <f t="shared" si="234"/>
        <v>0</v>
      </c>
      <c r="T330" s="41">
        <v>1</v>
      </c>
      <c r="U330" s="6">
        <f t="shared" si="235"/>
        <v>372872.5</v>
      </c>
      <c r="V330" s="41">
        <v>1</v>
      </c>
      <c r="W330" s="6">
        <f t="shared" ref="W330" si="248">V330*E330</f>
        <v>372872.5</v>
      </c>
      <c r="X330" s="41">
        <f t="shared" si="241"/>
        <v>1</v>
      </c>
      <c r="Y330" s="5">
        <f t="shared" si="242"/>
        <v>372872.5</v>
      </c>
      <c r="Z330" s="41">
        <f t="shared" si="243"/>
        <v>1</v>
      </c>
      <c r="AA330" s="41">
        <f t="shared" si="244"/>
        <v>0</v>
      </c>
      <c r="AB330" s="6">
        <f t="shared" si="245"/>
        <v>0</v>
      </c>
      <c r="AC330" s="41"/>
      <c r="AD330" s="15">
        <v>1</v>
      </c>
      <c r="AE330" s="41">
        <f t="shared" si="246"/>
        <v>0</v>
      </c>
      <c r="AF330" s="42">
        <f t="shared" si="247"/>
        <v>0</v>
      </c>
    </row>
    <row r="331" spans="1:32">
      <c r="B331" s="35" t="s">
        <v>131</v>
      </c>
      <c r="C331" s="14">
        <f>10653500+1065350</f>
        <v>11718850</v>
      </c>
      <c r="D331" s="67"/>
      <c r="E331" s="5"/>
      <c r="F331" s="39"/>
      <c r="G331" s="6">
        <f t="shared" si="228"/>
        <v>0</v>
      </c>
      <c r="I331" s="6">
        <f>+H331*E331</f>
        <v>0</v>
      </c>
      <c r="K331" s="6">
        <f>+J331*E331</f>
        <v>0</v>
      </c>
      <c r="M331" s="6">
        <f t="shared" si="231"/>
        <v>0</v>
      </c>
      <c r="O331" s="6">
        <f t="shared" si="232"/>
        <v>0</v>
      </c>
      <c r="Q331" s="6">
        <f t="shared" si="233"/>
        <v>0</v>
      </c>
      <c r="S331" s="6">
        <f t="shared" si="234"/>
        <v>0</v>
      </c>
      <c r="T331" s="41"/>
      <c r="U331" s="6">
        <f t="shared" si="235"/>
        <v>0</v>
      </c>
      <c r="V331" s="41"/>
      <c r="W331" s="6">
        <f t="shared" si="236"/>
        <v>0</v>
      </c>
      <c r="X331" s="41">
        <f t="shared" si="241"/>
        <v>0</v>
      </c>
      <c r="Y331" s="5">
        <f t="shared" si="242"/>
        <v>0</v>
      </c>
      <c r="Z331" s="41"/>
      <c r="AA331" s="41"/>
      <c r="AB331" s="6">
        <f t="shared" si="245"/>
        <v>0</v>
      </c>
      <c r="AC331" s="41"/>
      <c r="AD331" s="15">
        <v>0</v>
      </c>
      <c r="AE331" s="41">
        <f t="shared" si="246"/>
        <v>0</v>
      </c>
      <c r="AF331" s="42">
        <f t="shared" si="247"/>
        <v>0</v>
      </c>
    </row>
    <row r="332" spans="1:32" ht="15" customHeight="1">
      <c r="B332" s="31" t="s">
        <v>33</v>
      </c>
      <c r="E332" s="5">
        <f>+C331*0.85</f>
        <v>9961022.5</v>
      </c>
      <c r="F332" s="39"/>
      <c r="M332" s="6">
        <f t="shared" si="231"/>
        <v>0</v>
      </c>
      <c r="N332" s="40">
        <v>1</v>
      </c>
      <c r="O332" s="6">
        <f t="shared" si="232"/>
        <v>9961022.5</v>
      </c>
      <c r="Q332" s="6">
        <f t="shared" si="233"/>
        <v>0</v>
      </c>
      <c r="S332" s="6">
        <f t="shared" si="234"/>
        <v>0</v>
      </c>
      <c r="T332" s="41"/>
      <c r="U332" s="6">
        <f t="shared" si="235"/>
        <v>0</v>
      </c>
      <c r="V332" s="41"/>
      <c r="W332" s="6">
        <f t="shared" si="236"/>
        <v>0</v>
      </c>
      <c r="X332" s="41">
        <f t="shared" si="241"/>
        <v>1</v>
      </c>
      <c r="Y332" s="5">
        <f t="shared" si="242"/>
        <v>9961022.5</v>
      </c>
      <c r="Z332" s="41">
        <f t="shared" si="243"/>
        <v>1</v>
      </c>
      <c r="AA332" s="41">
        <f t="shared" si="244"/>
        <v>0</v>
      </c>
      <c r="AB332" s="6">
        <f t="shared" si="245"/>
        <v>0</v>
      </c>
      <c r="AC332" s="41"/>
      <c r="AD332" s="15">
        <v>1</v>
      </c>
      <c r="AE332" s="41">
        <f t="shared" si="246"/>
        <v>0</v>
      </c>
      <c r="AF332" s="42">
        <f t="shared" si="247"/>
        <v>0</v>
      </c>
    </row>
    <row r="333" spans="1:32" ht="15" customHeight="1">
      <c r="B333" s="31" t="s">
        <v>34</v>
      </c>
      <c r="E333" s="5">
        <f>+C331*0.1</f>
        <v>1171885</v>
      </c>
      <c r="F333" s="39"/>
      <c r="M333" s="6">
        <f t="shared" si="231"/>
        <v>0</v>
      </c>
      <c r="O333" s="6">
        <f t="shared" si="232"/>
        <v>0</v>
      </c>
      <c r="Q333" s="6">
        <f t="shared" si="233"/>
        <v>0</v>
      </c>
      <c r="R333" s="40">
        <v>0.8</v>
      </c>
      <c r="S333" s="6">
        <f t="shared" si="234"/>
        <v>937508</v>
      </c>
      <c r="T333" s="41">
        <v>0.2</v>
      </c>
      <c r="U333" s="6">
        <f t="shared" si="235"/>
        <v>234377</v>
      </c>
      <c r="V333" s="41">
        <v>0.2</v>
      </c>
      <c r="W333" s="6">
        <f t="shared" ref="W333:W334" si="249">V333*E333</f>
        <v>234377</v>
      </c>
      <c r="X333" s="41">
        <f t="shared" si="241"/>
        <v>1</v>
      </c>
      <c r="Y333" s="5">
        <f t="shared" si="242"/>
        <v>1171885</v>
      </c>
      <c r="Z333" s="41">
        <f t="shared" si="243"/>
        <v>1</v>
      </c>
      <c r="AA333" s="41">
        <f t="shared" si="244"/>
        <v>0</v>
      </c>
      <c r="AB333" s="6">
        <f t="shared" si="245"/>
        <v>0</v>
      </c>
      <c r="AC333" s="41"/>
      <c r="AD333" s="15">
        <v>1</v>
      </c>
      <c r="AE333" s="41">
        <f t="shared" si="246"/>
        <v>0</v>
      </c>
      <c r="AF333" s="42">
        <f t="shared" si="247"/>
        <v>0</v>
      </c>
    </row>
    <row r="334" spans="1:32">
      <c r="B334" s="31" t="s">
        <v>35</v>
      </c>
      <c r="E334" s="5">
        <f>+C331*0.05</f>
        <v>585942.5</v>
      </c>
      <c r="F334" s="39"/>
      <c r="M334" s="6">
        <f t="shared" si="231"/>
        <v>0</v>
      </c>
      <c r="O334" s="6">
        <f t="shared" si="232"/>
        <v>0</v>
      </c>
      <c r="Q334" s="6">
        <f t="shared" si="233"/>
        <v>0</v>
      </c>
      <c r="S334" s="6">
        <f t="shared" si="234"/>
        <v>0</v>
      </c>
      <c r="T334" s="41">
        <v>1</v>
      </c>
      <c r="U334" s="6">
        <f t="shared" si="235"/>
        <v>585942.5</v>
      </c>
      <c r="V334" s="41">
        <v>1</v>
      </c>
      <c r="W334" s="6">
        <f t="shared" si="249"/>
        <v>585942.5</v>
      </c>
      <c r="X334" s="41">
        <f t="shared" si="241"/>
        <v>1</v>
      </c>
      <c r="Y334" s="5">
        <f t="shared" si="242"/>
        <v>585942.5</v>
      </c>
      <c r="Z334" s="41">
        <f t="shared" si="243"/>
        <v>1</v>
      </c>
      <c r="AA334" s="41">
        <f t="shared" si="244"/>
        <v>0</v>
      </c>
      <c r="AB334" s="6">
        <f t="shared" si="245"/>
        <v>0</v>
      </c>
      <c r="AC334" s="41"/>
      <c r="AD334" s="15">
        <v>1</v>
      </c>
      <c r="AE334" s="41">
        <f t="shared" si="246"/>
        <v>0</v>
      </c>
      <c r="AF334" s="42">
        <f t="shared" si="247"/>
        <v>0</v>
      </c>
    </row>
    <row r="335" spans="1:32" s="65" customFormat="1">
      <c r="A335" s="61">
        <v>20</v>
      </c>
      <c r="B335" s="34" t="s">
        <v>132</v>
      </c>
      <c r="C335" s="62"/>
      <c r="D335" s="62"/>
      <c r="E335" s="10"/>
      <c r="F335" s="63"/>
      <c r="G335" s="11"/>
      <c r="H335" s="64"/>
      <c r="I335" s="11"/>
      <c r="J335" s="64"/>
      <c r="K335" s="11"/>
      <c r="L335" s="64"/>
      <c r="M335" s="11"/>
      <c r="N335" s="64"/>
      <c r="O335" s="11"/>
      <c r="P335" s="64"/>
      <c r="Q335" s="11"/>
      <c r="R335" s="64"/>
      <c r="S335" s="11"/>
      <c r="U335" s="11"/>
      <c r="W335" s="11"/>
      <c r="X335" s="41">
        <f t="shared" si="241"/>
        <v>0</v>
      </c>
      <c r="Y335" s="5">
        <f t="shared" si="242"/>
        <v>0</v>
      </c>
      <c r="Z335" s="41"/>
      <c r="AA335" s="41"/>
      <c r="AB335" s="6">
        <f t="shared" si="245"/>
        <v>0</v>
      </c>
      <c r="AC335" s="41"/>
      <c r="AD335" s="66">
        <v>0</v>
      </c>
      <c r="AE335" s="41">
        <f t="shared" si="246"/>
        <v>0</v>
      </c>
      <c r="AF335" s="42">
        <f t="shared" si="247"/>
        <v>0</v>
      </c>
    </row>
    <row r="336" spans="1:32" ht="15" customHeight="1">
      <c r="B336" s="35" t="s">
        <v>112</v>
      </c>
      <c r="C336" s="67"/>
      <c r="D336" s="67"/>
      <c r="E336" s="14"/>
      <c r="F336" s="39"/>
      <c r="G336" s="6">
        <f t="shared" ref="G336:G412" si="250">+F336*E336</f>
        <v>0</v>
      </c>
      <c r="I336" s="6">
        <f t="shared" ref="I336:I387" si="251">+H336*E336</f>
        <v>0</v>
      </c>
      <c r="K336" s="6">
        <f t="shared" ref="K336:K387" si="252">+J336*E336</f>
        <v>0</v>
      </c>
      <c r="M336" s="6">
        <f t="shared" ref="M336:M399" si="253">+L336*E336</f>
        <v>0</v>
      </c>
      <c r="O336" s="6">
        <f t="shared" ref="O336:O399" si="254">+N336*E336</f>
        <v>0</v>
      </c>
      <c r="Q336" s="6">
        <f t="shared" ref="Q336:Q399" si="255">+P336*E336</f>
        <v>0</v>
      </c>
      <c r="S336" s="6">
        <f t="shared" ref="S336:S399" si="256">+R336*E336</f>
        <v>0</v>
      </c>
      <c r="T336" s="41"/>
      <c r="U336" s="6">
        <f t="shared" ref="U336:U367" si="257">+T336*E336</f>
        <v>0</v>
      </c>
      <c r="V336" s="41"/>
      <c r="W336" s="6">
        <f t="shared" ref="W336:W399" si="258">+V336*G336</f>
        <v>0</v>
      </c>
      <c r="X336" s="41">
        <f t="shared" si="241"/>
        <v>0</v>
      </c>
      <c r="Y336" s="5">
        <f t="shared" si="242"/>
        <v>0</v>
      </c>
      <c r="Z336" s="41"/>
      <c r="AA336" s="41"/>
      <c r="AB336" s="6">
        <f t="shared" si="245"/>
        <v>0</v>
      </c>
      <c r="AC336" s="41"/>
      <c r="AD336" s="15">
        <v>0</v>
      </c>
      <c r="AE336" s="41">
        <f t="shared" si="246"/>
        <v>0</v>
      </c>
      <c r="AF336" s="42">
        <f t="shared" si="247"/>
        <v>0</v>
      </c>
    </row>
    <row r="337" spans="1:32">
      <c r="A337" s="38" t="s">
        <v>13</v>
      </c>
      <c r="B337" s="35" t="s">
        <v>113</v>
      </c>
      <c r="C337" s="69">
        <f>SUM(E338:E346)</f>
        <v>16764000</v>
      </c>
      <c r="D337" s="67"/>
      <c r="E337" s="14"/>
      <c r="F337" s="39"/>
      <c r="G337" s="6">
        <f t="shared" si="250"/>
        <v>0</v>
      </c>
      <c r="I337" s="6">
        <f t="shared" si="251"/>
        <v>0</v>
      </c>
      <c r="K337" s="6">
        <f t="shared" si="252"/>
        <v>0</v>
      </c>
      <c r="M337" s="6">
        <f t="shared" si="253"/>
        <v>0</v>
      </c>
      <c r="O337" s="6">
        <f t="shared" si="254"/>
        <v>0</v>
      </c>
      <c r="Q337" s="6">
        <f t="shared" si="255"/>
        <v>0</v>
      </c>
      <c r="S337" s="6">
        <f t="shared" si="256"/>
        <v>0</v>
      </c>
      <c r="T337" s="41"/>
      <c r="U337" s="6">
        <f t="shared" si="257"/>
        <v>0</v>
      </c>
      <c r="V337" s="41"/>
      <c r="W337" s="6">
        <f t="shared" si="258"/>
        <v>0</v>
      </c>
      <c r="X337" s="41">
        <f t="shared" si="241"/>
        <v>0</v>
      </c>
      <c r="Y337" s="5">
        <f t="shared" si="242"/>
        <v>0</v>
      </c>
      <c r="Z337" s="41"/>
      <c r="AA337" s="41"/>
      <c r="AB337" s="6">
        <f t="shared" si="245"/>
        <v>0</v>
      </c>
      <c r="AC337" s="41"/>
      <c r="AD337" s="15">
        <v>0</v>
      </c>
      <c r="AE337" s="41">
        <f t="shared" si="246"/>
        <v>0</v>
      </c>
      <c r="AF337" s="42">
        <f t="shared" si="247"/>
        <v>0</v>
      </c>
    </row>
    <row r="338" spans="1:32" ht="15" customHeight="1">
      <c r="B338" s="31" t="s">
        <v>114</v>
      </c>
      <c r="E338" s="5">
        <v>150000</v>
      </c>
      <c r="F338" s="39">
        <v>1</v>
      </c>
      <c r="G338" s="6">
        <f t="shared" si="250"/>
        <v>150000</v>
      </c>
      <c r="I338" s="6">
        <f t="shared" si="251"/>
        <v>0</v>
      </c>
      <c r="K338" s="6">
        <f t="shared" si="252"/>
        <v>0</v>
      </c>
      <c r="M338" s="6">
        <f t="shared" si="253"/>
        <v>0</v>
      </c>
      <c r="O338" s="6">
        <f t="shared" si="254"/>
        <v>0</v>
      </c>
      <c r="Q338" s="6">
        <f t="shared" si="255"/>
        <v>0</v>
      </c>
      <c r="S338" s="6">
        <f t="shared" si="256"/>
        <v>0</v>
      </c>
      <c r="T338" s="41"/>
      <c r="U338" s="6">
        <f t="shared" si="257"/>
        <v>0</v>
      </c>
      <c r="V338" s="41"/>
      <c r="W338" s="6">
        <f t="shared" si="258"/>
        <v>0</v>
      </c>
      <c r="X338" s="41">
        <f t="shared" si="241"/>
        <v>1</v>
      </c>
      <c r="Y338" s="5">
        <f t="shared" si="242"/>
        <v>150000</v>
      </c>
      <c r="Z338" s="41">
        <f t="shared" si="243"/>
        <v>1</v>
      </c>
      <c r="AA338" s="41">
        <f t="shared" si="244"/>
        <v>0</v>
      </c>
      <c r="AB338" s="6">
        <f t="shared" si="245"/>
        <v>0</v>
      </c>
      <c r="AC338" s="41"/>
      <c r="AD338" s="15">
        <v>1</v>
      </c>
      <c r="AE338" s="41">
        <f t="shared" si="246"/>
        <v>0</v>
      </c>
      <c r="AF338" s="42">
        <f t="shared" si="247"/>
        <v>0</v>
      </c>
    </row>
    <row r="339" spans="1:32" ht="15" customHeight="1">
      <c r="B339" s="31" t="s">
        <v>133</v>
      </c>
      <c r="E339" s="5">
        <f>2556000*0.6</f>
        <v>1533600</v>
      </c>
      <c r="F339" s="39"/>
      <c r="G339" s="6">
        <f t="shared" si="250"/>
        <v>0</v>
      </c>
      <c r="H339" s="40">
        <v>1</v>
      </c>
      <c r="I339" s="6">
        <f t="shared" si="251"/>
        <v>1533600</v>
      </c>
      <c r="K339" s="6">
        <f t="shared" si="252"/>
        <v>0</v>
      </c>
      <c r="M339" s="6">
        <f t="shared" si="253"/>
        <v>0</v>
      </c>
      <c r="O339" s="6">
        <f t="shared" si="254"/>
        <v>0</v>
      </c>
      <c r="Q339" s="6">
        <f t="shared" si="255"/>
        <v>0</v>
      </c>
      <c r="S339" s="6">
        <f t="shared" si="256"/>
        <v>0</v>
      </c>
      <c r="T339" s="41"/>
      <c r="U339" s="6">
        <f t="shared" si="257"/>
        <v>0</v>
      </c>
      <c r="V339" s="41"/>
      <c r="W339" s="6">
        <f t="shared" si="258"/>
        <v>0</v>
      </c>
      <c r="X339" s="41">
        <f t="shared" si="241"/>
        <v>1</v>
      </c>
      <c r="Y339" s="5">
        <f t="shared" si="242"/>
        <v>1533600</v>
      </c>
      <c r="Z339" s="41">
        <f t="shared" si="243"/>
        <v>1</v>
      </c>
      <c r="AA339" s="41">
        <f t="shared" si="244"/>
        <v>0</v>
      </c>
      <c r="AB339" s="6">
        <f t="shared" si="245"/>
        <v>0</v>
      </c>
      <c r="AC339" s="41"/>
      <c r="AD339" s="15">
        <v>1</v>
      </c>
      <c r="AE339" s="41">
        <f t="shared" si="246"/>
        <v>0</v>
      </c>
      <c r="AF339" s="42">
        <f t="shared" si="247"/>
        <v>0</v>
      </c>
    </row>
    <row r="340" spans="1:32" ht="15" customHeight="1">
      <c r="B340" s="31" t="s">
        <v>116</v>
      </c>
      <c r="E340" s="5">
        <f>2556000*0.4</f>
        <v>1022400</v>
      </c>
      <c r="F340" s="39"/>
      <c r="G340" s="6">
        <f t="shared" si="250"/>
        <v>0</v>
      </c>
      <c r="H340" s="40">
        <v>1</v>
      </c>
      <c r="I340" s="6">
        <f t="shared" si="251"/>
        <v>1022400</v>
      </c>
      <c r="K340" s="6">
        <f t="shared" si="252"/>
        <v>0</v>
      </c>
      <c r="M340" s="6">
        <f t="shared" si="253"/>
        <v>0</v>
      </c>
      <c r="O340" s="6">
        <f t="shared" si="254"/>
        <v>0</v>
      </c>
      <c r="Q340" s="6">
        <f t="shared" si="255"/>
        <v>0</v>
      </c>
      <c r="S340" s="6">
        <f t="shared" si="256"/>
        <v>0</v>
      </c>
      <c r="T340" s="41"/>
      <c r="U340" s="6">
        <f t="shared" si="257"/>
        <v>0</v>
      </c>
      <c r="V340" s="41"/>
      <c r="W340" s="6">
        <f t="shared" si="258"/>
        <v>0</v>
      </c>
      <c r="X340" s="41">
        <f t="shared" si="241"/>
        <v>1</v>
      </c>
      <c r="Y340" s="5">
        <f t="shared" si="242"/>
        <v>1022400</v>
      </c>
      <c r="Z340" s="41">
        <f t="shared" si="243"/>
        <v>1</v>
      </c>
      <c r="AA340" s="41">
        <f t="shared" si="244"/>
        <v>0</v>
      </c>
      <c r="AB340" s="6">
        <f t="shared" si="245"/>
        <v>0</v>
      </c>
      <c r="AC340" s="41"/>
      <c r="AD340" s="15">
        <v>1</v>
      </c>
      <c r="AE340" s="41">
        <f t="shared" si="246"/>
        <v>0</v>
      </c>
      <c r="AF340" s="42">
        <f t="shared" si="247"/>
        <v>0</v>
      </c>
    </row>
    <row r="341" spans="1:32" ht="15" customHeight="1">
      <c r="B341" s="31" t="s">
        <v>117</v>
      </c>
      <c r="C341" s="4">
        <f>1278000*2</f>
        <v>2556000</v>
      </c>
      <c r="E341" s="5">
        <v>2556000</v>
      </c>
      <c r="F341" s="39"/>
      <c r="G341" s="6">
        <f t="shared" si="250"/>
        <v>0</v>
      </c>
      <c r="H341" s="40">
        <v>0.5</v>
      </c>
      <c r="I341" s="6">
        <f t="shared" si="251"/>
        <v>1278000</v>
      </c>
      <c r="J341" s="40">
        <v>0.5</v>
      </c>
      <c r="K341" s="6">
        <f t="shared" si="252"/>
        <v>1278000</v>
      </c>
      <c r="M341" s="6">
        <f t="shared" si="253"/>
        <v>0</v>
      </c>
      <c r="O341" s="6">
        <f t="shared" si="254"/>
        <v>0</v>
      </c>
      <c r="Q341" s="6">
        <f t="shared" si="255"/>
        <v>0</v>
      </c>
      <c r="S341" s="6">
        <f t="shared" si="256"/>
        <v>0</v>
      </c>
      <c r="T341" s="41"/>
      <c r="U341" s="6">
        <f t="shared" si="257"/>
        <v>0</v>
      </c>
      <c r="V341" s="41"/>
      <c r="W341" s="6">
        <f t="shared" si="258"/>
        <v>0</v>
      </c>
      <c r="X341" s="41">
        <f t="shared" si="241"/>
        <v>1</v>
      </c>
      <c r="Y341" s="5">
        <f t="shared" si="242"/>
        <v>2556000</v>
      </c>
      <c r="Z341" s="41">
        <f t="shared" si="243"/>
        <v>1</v>
      </c>
      <c r="AA341" s="41">
        <f t="shared" si="244"/>
        <v>0</v>
      </c>
      <c r="AB341" s="6">
        <f t="shared" si="245"/>
        <v>0</v>
      </c>
      <c r="AC341" s="41"/>
      <c r="AD341" s="15">
        <v>1</v>
      </c>
      <c r="AE341" s="41">
        <f t="shared" si="246"/>
        <v>0</v>
      </c>
      <c r="AF341" s="42">
        <f t="shared" si="247"/>
        <v>0</v>
      </c>
    </row>
    <row r="342" spans="1:32" ht="15" customHeight="1">
      <c r="B342" s="31" t="s">
        <v>118</v>
      </c>
      <c r="E342" s="5">
        <v>2556000</v>
      </c>
      <c r="F342" s="39"/>
      <c r="G342" s="6">
        <f t="shared" si="250"/>
        <v>0</v>
      </c>
      <c r="I342" s="6">
        <f t="shared" si="251"/>
        <v>0</v>
      </c>
      <c r="J342" s="40">
        <v>1</v>
      </c>
      <c r="K342" s="6">
        <f t="shared" si="252"/>
        <v>2556000</v>
      </c>
      <c r="M342" s="6">
        <f t="shared" si="253"/>
        <v>0</v>
      </c>
      <c r="O342" s="6">
        <f t="shared" si="254"/>
        <v>0</v>
      </c>
      <c r="Q342" s="6">
        <f t="shared" si="255"/>
        <v>0</v>
      </c>
      <c r="S342" s="6">
        <f t="shared" si="256"/>
        <v>0</v>
      </c>
      <c r="T342" s="41"/>
      <c r="U342" s="6">
        <f t="shared" si="257"/>
        <v>0</v>
      </c>
      <c r="V342" s="41"/>
      <c r="W342" s="6">
        <f t="shared" si="258"/>
        <v>0</v>
      </c>
      <c r="X342" s="41">
        <f t="shared" si="241"/>
        <v>1</v>
      </c>
      <c r="Y342" s="5">
        <f t="shared" si="242"/>
        <v>2556000</v>
      </c>
      <c r="Z342" s="41">
        <f t="shared" si="243"/>
        <v>1</v>
      </c>
      <c r="AA342" s="41">
        <f t="shared" si="244"/>
        <v>0</v>
      </c>
      <c r="AB342" s="6">
        <f t="shared" si="245"/>
        <v>0</v>
      </c>
      <c r="AC342" s="41"/>
      <c r="AD342" s="15">
        <v>1</v>
      </c>
      <c r="AE342" s="41">
        <f t="shared" si="246"/>
        <v>0</v>
      </c>
      <c r="AF342" s="42">
        <f t="shared" si="247"/>
        <v>0</v>
      </c>
    </row>
    <row r="343" spans="1:32">
      <c r="B343" s="31" t="s">
        <v>119</v>
      </c>
      <c r="E343" s="5">
        <v>2556000</v>
      </c>
      <c r="F343" s="39"/>
      <c r="G343" s="6">
        <f t="shared" si="250"/>
        <v>0</v>
      </c>
      <c r="I343" s="6">
        <f t="shared" si="251"/>
        <v>0</v>
      </c>
      <c r="K343" s="6">
        <f t="shared" si="252"/>
        <v>0</v>
      </c>
      <c r="M343" s="6">
        <f t="shared" si="253"/>
        <v>0</v>
      </c>
      <c r="N343" s="40">
        <v>0.4</v>
      </c>
      <c r="O343" s="6">
        <f t="shared" si="254"/>
        <v>1022400</v>
      </c>
      <c r="Q343" s="6">
        <f t="shared" si="255"/>
        <v>0</v>
      </c>
      <c r="R343" s="40">
        <v>0.6</v>
      </c>
      <c r="S343" s="6">
        <f t="shared" si="256"/>
        <v>1533600</v>
      </c>
      <c r="T343" s="41"/>
      <c r="U343" s="6">
        <f t="shared" si="257"/>
        <v>0</v>
      </c>
      <c r="V343" s="41"/>
      <c r="W343" s="6">
        <f t="shared" si="258"/>
        <v>0</v>
      </c>
      <c r="X343" s="41">
        <f t="shared" si="241"/>
        <v>1</v>
      </c>
      <c r="Y343" s="5">
        <f t="shared" si="242"/>
        <v>2556000</v>
      </c>
      <c r="Z343" s="41">
        <f t="shared" si="243"/>
        <v>1</v>
      </c>
      <c r="AA343" s="41">
        <f t="shared" si="244"/>
        <v>0</v>
      </c>
      <c r="AB343" s="6">
        <f t="shared" si="245"/>
        <v>0</v>
      </c>
      <c r="AC343" s="41"/>
      <c r="AD343" s="15">
        <v>1</v>
      </c>
      <c r="AE343" s="41">
        <f t="shared" si="246"/>
        <v>0</v>
      </c>
      <c r="AF343" s="42">
        <f t="shared" si="247"/>
        <v>0</v>
      </c>
    </row>
    <row r="344" spans="1:32" ht="15" customHeight="1">
      <c r="B344" s="31" t="s">
        <v>120</v>
      </c>
      <c r="E344" s="5">
        <v>2556000</v>
      </c>
      <c r="F344" s="39"/>
      <c r="G344" s="6">
        <f t="shared" si="250"/>
        <v>0</v>
      </c>
      <c r="I344" s="6">
        <f t="shared" si="251"/>
        <v>0</v>
      </c>
      <c r="K344" s="6">
        <f t="shared" si="252"/>
        <v>0</v>
      </c>
      <c r="L344" s="40">
        <v>1</v>
      </c>
      <c r="M344" s="6">
        <f t="shared" si="253"/>
        <v>2556000</v>
      </c>
      <c r="O344" s="6">
        <f t="shared" si="254"/>
        <v>0</v>
      </c>
      <c r="Q344" s="6">
        <f t="shared" si="255"/>
        <v>0</v>
      </c>
      <c r="S344" s="6">
        <f t="shared" si="256"/>
        <v>0</v>
      </c>
      <c r="T344" s="41"/>
      <c r="U344" s="6">
        <f t="shared" si="257"/>
        <v>0</v>
      </c>
      <c r="V344" s="41"/>
      <c r="W344" s="6">
        <f t="shared" si="258"/>
        <v>0</v>
      </c>
      <c r="X344" s="41">
        <f t="shared" si="241"/>
        <v>1</v>
      </c>
      <c r="Y344" s="5">
        <f t="shared" si="242"/>
        <v>2556000</v>
      </c>
      <c r="Z344" s="41">
        <f t="shared" si="243"/>
        <v>1</v>
      </c>
      <c r="AA344" s="41">
        <f t="shared" si="244"/>
        <v>0</v>
      </c>
      <c r="AB344" s="6">
        <f t="shared" si="245"/>
        <v>0</v>
      </c>
      <c r="AC344" s="41"/>
      <c r="AD344" s="15">
        <v>1</v>
      </c>
      <c r="AE344" s="41">
        <f t="shared" si="246"/>
        <v>0</v>
      </c>
      <c r="AF344" s="42">
        <f t="shared" si="247"/>
        <v>0</v>
      </c>
    </row>
    <row r="345" spans="1:32">
      <c r="B345" s="31" t="s">
        <v>121</v>
      </c>
      <c r="E345" s="5">
        <v>2556000</v>
      </c>
      <c r="F345" s="39"/>
      <c r="G345" s="6">
        <f t="shared" si="250"/>
        <v>0</v>
      </c>
      <c r="I345" s="6">
        <f t="shared" si="251"/>
        <v>0</v>
      </c>
      <c r="K345" s="6">
        <f t="shared" si="252"/>
        <v>0</v>
      </c>
      <c r="M345" s="6">
        <f t="shared" si="253"/>
        <v>0</v>
      </c>
      <c r="O345" s="6">
        <f t="shared" si="254"/>
        <v>0</v>
      </c>
      <c r="Q345" s="6">
        <f t="shared" si="255"/>
        <v>0</v>
      </c>
      <c r="R345" s="40">
        <v>1</v>
      </c>
      <c r="S345" s="6">
        <f t="shared" si="256"/>
        <v>2556000</v>
      </c>
      <c r="T345" s="41"/>
      <c r="U345" s="6">
        <f t="shared" si="257"/>
        <v>0</v>
      </c>
      <c r="V345" s="41"/>
      <c r="W345" s="6">
        <f t="shared" si="258"/>
        <v>0</v>
      </c>
      <c r="X345" s="41">
        <f t="shared" si="241"/>
        <v>1</v>
      </c>
      <c r="Y345" s="5">
        <f t="shared" si="242"/>
        <v>2556000</v>
      </c>
      <c r="Z345" s="41">
        <f t="shared" si="243"/>
        <v>1</v>
      </c>
      <c r="AA345" s="41">
        <f t="shared" si="244"/>
        <v>0</v>
      </c>
      <c r="AB345" s="6">
        <f t="shared" si="245"/>
        <v>0</v>
      </c>
      <c r="AC345" s="41"/>
      <c r="AD345" s="15">
        <v>1</v>
      </c>
      <c r="AE345" s="41">
        <f t="shared" si="246"/>
        <v>0</v>
      </c>
      <c r="AF345" s="42">
        <f t="shared" si="247"/>
        <v>0</v>
      </c>
    </row>
    <row r="346" spans="1:32">
      <c r="B346" s="31" t="s">
        <v>110</v>
      </c>
      <c r="E346" s="5">
        <v>1278000</v>
      </c>
      <c r="F346" s="39"/>
      <c r="G346" s="6">
        <f t="shared" si="250"/>
        <v>0</v>
      </c>
      <c r="I346" s="6">
        <f t="shared" si="251"/>
        <v>0</v>
      </c>
      <c r="K346" s="6">
        <f t="shared" si="252"/>
        <v>0</v>
      </c>
      <c r="M346" s="6">
        <f t="shared" si="253"/>
        <v>0</v>
      </c>
      <c r="O346" s="6">
        <f t="shared" si="254"/>
        <v>0</v>
      </c>
      <c r="Q346" s="6">
        <f t="shared" si="255"/>
        <v>0</v>
      </c>
      <c r="S346" s="6">
        <f t="shared" si="256"/>
        <v>0</v>
      </c>
      <c r="T346" s="41">
        <v>1</v>
      </c>
      <c r="U346" s="6">
        <f t="shared" si="257"/>
        <v>1278000</v>
      </c>
      <c r="V346" s="41">
        <v>1</v>
      </c>
      <c r="W346" s="6">
        <f t="shared" ref="W346" si="259">V346*E346</f>
        <v>1278000</v>
      </c>
      <c r="X346" s="41">
        <f t="shared" si="241"/>
        <v>1</v>
      </c>
      <c r="Y346" s="5">
        <f t="shared" si="242"/>
        <v>1278000</v>
      </c>
      <c r="Z346" s="41">
        <f t="shared" si="243"/>
        <v>1</v>
      </c>
      <c r="AA346" s="41">
        <f t="shared" si="244"/>
        <v>0</v>
      </c>
      <c r="AB346" s="6">
        <f t="shared" si="245"/>
        <v>0</v>
      </c>
      <c r="AC346" s="41"/>
      <c r="AD346" s="15">
        <v>1</v>
      </c>
      <c r="AE346" s="41">
        <f t="shared" si="246"/>
        <v>0</v>
      </c>
      <c r="AF346" s="42">
        <f t="shared" si="247"/>
        <v>0</v>
      </c>
    </row>
    <row r="347" spans="1:32">
      <c r="A347" s="38" t="s">
        <v>17</v>
      </c>
      <c r="B347" s="35" t="s">
        <v>122</v>
      </c>
      <c r="C347" s="69">
        <f>SUM(E348:E355)</f>
        <v>4310000</v>
      </c>
      <c r="D347" s="67"/>
      <c r="E347" s="14">
        <v>0</v>
      </c>
      <c r="F347" s="39"/>
      <c r="G347" s="6">
        <f t="shared" si="250"/>
        <v>0</v>
      </c>
      <c r="I347" s="6">
        <f t="shared" si="251"/>
        <v>0</v>
      </c>
      <c r="K347" s="6">
        <f t="shared" si="252"/>
        <v>0</v>
      </c>
      <c r="M347" s="6">
        <f t="shared" si="253"/>
        <v>0</v>
      </c>
      <c r="O347" s="6">
        <f t="shared" si="254"/>
        <v>0</v>
      </c>
      <c r="Q347" s="6">
        <f t="shared" si="255"/>
        <v>0</v>
      </c>
      <c r="S347" s="6">
        <f t="shared" si="256"/>
        <v>0</v>
      </c>
      <c r="T347" s="41"/>
      <c r="U347" s="6">
        <f t="shared" si="257"/>
        <v>0</v>
      </c>
      <c r="V347" s="41"/>
      <c r="W347" s="6">
        <f t="shared" si="258"/>
        <v>0</v>
      </c>
      <c r="X347" s="41">
        <f t="shared" si="241"/>
        <v>0</v>
      </c>
      <c r="Y347" s="5">
        <f t="shared" si="242"/>
        <v>0</v>
      </c>
      <c r="Z347" s="41"/>
      <c r="AA347" s="41"/>
      <c r="AB347" s="6">
        <f t="shared" si="245"/>
        <v>0</v>
      </c>
      <c r="AC347" s="41"/>
      <c r="AD347" s="15">
        <v>0</v>
      </c>
      <c r="AE347" s="41">
        <f t="shared" si="246"/>
        <v>0</v>
      </c>
      <c r="AF347" s="42">
        <f t="shared" si="247"/>
        <v>0</v>
      </c>
    </row>
    <row r="348" spans="1:32" ht="15" customHeight="1">
      <c r="B348" s="31" t="s">
        <v>114</v>
      </c>
      <c r="E348" s="5">
        <v>50000</v>
      </c>
      <c r="F348" s="39"/>
      <c r="G348" s="6">
        <f t="shared" si="250"/>
        <v>0</v>
      </c>
      <c r="I348" s="6">
        <f t="shared" si="251"/>
        <v>0</v>
      </c>
      <c r="J348" s="40">
        <v>1</v>
      </c>
      <c r="K348" s="6">
        <f t="shared" si="252"/>
        <v>50000</v>
      </c>
      <c r="M348" s="6">
        <f t="shared" si="253"/>
        <v>0</v>
      </c>
      <c r="O348" s="6">
        <f t="shared" si="254"/>
        <v>0</v>
      </c>
      <c r="Q348" s="6">
        <f t="shared" si="255"/>
        <v>0</v>
      </c>
      <c r="S348" s="6">
        <f t="shared" si="256"/>
        <v>0</v>
      </c>
      <c r="T348" s="41"/>
      <c r="U348" s="6">
        <f t="shared" si="257"/>
        <v>0</v>
      </c>
      <c r="V348" s="41"/>
      <c r="W348" s="6">
        <f t="shared" si="258"/>
        <v>0</v>
      </c>
      <c r="X348" s="41">
        <f t="shared" si="241"/>
        <v>1</v>
      </c>
      <c r="Y348" s="5">
        <f t="shared" si="242"/>
        <v>50000</v>
      </c>
      <c r="Z348" s="41">
        <f t="shared" si="243"/>
        <v>1</v>
      </c>
      <c r="AA348" s="41">
        <f t="shared" si="244"/>
        <v>0</v>
      </c>
      <c r="AB348" s="6">
        <f t="shared" si="245"/>
        <v>0</v>
      </c>
      <c r="AC348" s="41"/>
      <c r="AD348" s="15">
        <v>1</v>
      </c>
      <c r="AE348" s="41">
        <f t="shared" si="246"/>
        <v>0</v>
      </c>
      <c r="AF348" s="42">
        <f t="shared" si="247"/>
        <v>0</v>
      </c>
    </row>
    <row r="349" spans="1:32" ht="15" customHeight="1">
      <c r="B349" s="31" t="s">
        <v>133</v>
      </c>
      <c r="E349" s="5">
        <f>852000*0.4</f>
        <v>340800</v>
      </c>
      <c r="F349" s="39"/>
      <c r="G349" s="6">
        <f t="shared" si="250"/>
        <v>0</v>
      </c>
      <c r="I349" s="6">
        <f t="shared" si="251"/>
        <v>0</v>
      </c>
      <c r="K349" s="6">
        <f t="shared" si="252"/>
        <v>0</v>
      </c>
      <c r="L349" s="40">
        <v>1</v>
      </c>
      <c r="M349" s="6">
        <f t="shared" si="253"/>
        <v>340800</v>
      </c>
      <c r="O349" s="6">
        <f t="shared" si="254"/>
        <v>0</v>
      </c>
      <c r="Q349" s="6">
        <f t="shared" si="255"/>
        <v>0</v>
      </c>
      <c r="S349" s="6">
        <f t="shared" si="256"/>
        <v>0</v>
      </c>
      <c r="T349" s="41"/>
      <c r="U349" s="6">
        <f t="shared" si="257"/>
        <v>0</v>
      </c>
      <c r="V349" s="41"/>
      <c r="W349" s="6">
        <f t="shared" si="258"/>
        <v>0</v>
      </c>
      <c r="X349" s="41">
        <f t="shared" si="241"/>
        <v>1</v>
      </c>
      <c r="Y349" s="5">
        <f t="shared" si="242"/>
        <v>340800</v>
      </c>
      <c r="Z349" s="41">
        <f t="shared" si="243"/>
        <v>1</v>
      </c>
      <c r="AA349" s="41">
        <f t="shared" si="244"/>
        <v>0</v>
      </c>
      <c r="AB349" s="6">
        <f t="shared" si="245"/>
        <v>0</v>
      </c>
      <c r="AC349" s="41"/>
      <c r="AD349" s="15">
        <v>1</v>
      </c>
      <c r="AE349" s="41">
        <f t="shared" si="246"/>
        <v>0</v>
      </c>
      <c r="AF349" s="42">
        <f t="shared" si="247"/>
        <v>0</v>
      </c>
    </row>
    <row r="350" spans="1:32" ht="15" customHeight="1">
      <c r="B350" s="31" t="s">
        <v>116</v>
      </c>
      <c r="E350" s="5">
        <f>852000*0.6</f>
        <v>511200</v>
      </c>
      <c r="F350" s="39"/>
      <c r="G350" s="6">
        <f t="shared" si="250"/>
        <v>0</v>
      </c>
      <c r="I350" s="6">
        <f t="shared" si="251"/>
        <v>0</v>
      </c>
      <c r="K350" s="6">
        <f t="shared" si="252"/>
        <v>0</v>
      </c>
      <c r="L350" s="40">
        <v>1</v>
      </c>
      <c r="M350" s="6">
        <f t="shared" si="253"/>
        <v>511200</v>
      </c>
      <c r="O350" s="6">
        <f t="shared" si="254"/>
        <v>0</v>
      </c>
      <c r="Q350" s="6">
        <f t="shared" si="255"/>
        <v>0</v>
      </c>
      <c r="S350" s="6">
        <f t="shared" si="256"/>
        <v>0</v>
      </c>
      <c r="T350" s="41"/>
      <c r="U350" s="6">
        <f t="shared" si="257"/>
        <v>0</v>
      </c>
      <c r="V350" s="41"/>
      <c r="W350" s="6">
        <f t="shared" si="258"/>
        <v>0</v>
      </c>
      <c r="X350" s="41">
        <f t="shared" si="241"/>
        <v>1</v>
      </c>
      <c r="Y350" s="5">
        <f t="shared" si="242"/>
        <v>511200</v>
      </c>
      <c r="Z350" s="41">
        <f t="shared" si="243"/>
        <v>1</v>
      </c>
      <c r="AA350" s="41">
        <f t="shared" si="244"/>
        <v>0</v>
      </c>
      <c r="AB350" s="6">
        <f t="shared" si="245"/>
        <v>0</v>
      </c>
      <c r="AC350" s="41"/>
      <c r="AD350" s="15">
        <v>1</v>
      </c>
      <c r="AE350" s="41">
        <f t="shared" si="246"/>
        <v>0</v>
      </c>
      <c r="AF350" s="42">
        <f t="shared" si="247"/>
        <v>0</v>
      </c>
    </row>
    <row r="351" spans="1:32" ht="15" customHeight="1">
      <c r="B351" s="31" t="s">
        <v>117</v>
      </c>
      <c r="E351" s="5">
        <v>852000</v>
      </c>
      <c r="F351" s="39"/>
      <c r="G351" s="6">
        <f t="shared" si="250"/>
        <v>0</v>
      </c>
      <c r="I351" s="6">
        <f t="shared" si="251"/>
        <v>0</v>
      </c>
      <c r="K351" s="6">
        <f t="shared" si="252"/>
        <v>0</v>
      </c>
      <c r="L351" s="40">
        <v>1</v>
      </c>
      <c r="M351" s="6">
        <f t="shared" si="253"/>
        <v>852000</v>
      </c>
      <c r="O351" s="6">
        <f t="shared" si="254"/>
        <v>0</v>
      </c>
      <c r="Q351" s="6">
        <f t="shared" si="255"/>
        <v>0</v>
      </c>
      <c r="S351" s="6">
        <f t="shared" si="256"/>
        <v>0</v>
      </c>
      <c r="T351" s="41"/>
      <c r="U351" s="6">
        <f t="shared" si="257"/>
        <v>0</v>
      </c>
      <c r="V351" s="41"/>
      <c r="W351" s="6">
        <f t="shared" si="258"/>
        <v>0</v>
      </c>
      <c r="X351" s="41">
        <f t="shared" si="241"/>
        <v>1</v>
      </c>
      <c r="Y351" s="5">
        <f t="shared" si="242"/>
        <v>852000</v>
      </c>
      <c r="Z351" s="41">
        <f t="shared" si="243"/>
        <v>1</v>
      </c>
      <c r="AA351" s="41">
        <f t="shared" si="244"/>
        <v>0</v>
      </c>
      <c r="AB351" s="6">
        <f t="shared" si="245"/>
        <v>0</v>
      </c>
      <c r="AC351" s="41"/>
      <c r="AD351" s="15">
        <v>1</v>
      </c>
      <c r="AE351" s="41">
        <f t="shared" si="246"/>
        <v>0</v>
      </c>
      <c r="AF351" s="42">
        <f t="shared" si="247"/>
        <v>0</v>
      </c>
    </row>
    <row r="352" spans="1:32" ht="15" customHeight="1">
      <c r="B352" s="31" t="s">
        <v>118</v>
      </c>
      <c r="E352" s="5">
        <v>852000</v>
      </c>
      <c r="F352" s="39"/>
      <c r="G352" s="6">
        <f t="shared" si="250"/>
        <v>0</v>
      </c>
      <c r="I352" s="6">
        <f t="shared" si="251"/>
        <v>0</v>
      </c>
      <c r="K352" s="6">
        <f t="shared" si="252"/>
        <v>0</v>
      </c>
      <c r="L352" s="40">
        <v>0.1</v>
      </c>
      <c r="M352" s="6">
        <f t="shared" si="253"/>
        <v>85200</v>
      </c>
      <c r="N352" s="40">
        <v>0.9</v>
      </c>
      <c r="O352" s="6">
        <f t="shared" si="254"/>
        <v>766800</v>
      </c>
      <c r="Q352" s="6">
        <f t="shared" si="255"/>
        <v>0</v>
      </c>
      <c r="S352" s="6">
        <f t="shared" si="256"/>
        <v>0</v>
      </c>
      <c r="T352" s="41"/>
      <c r="U352" s="6">
        <f t="shared" si="257"/>
        <v>0</v>
      </c>
      <c r="V352" s="41"/>
      <c r="W352" s="6">
        <f t="shared" si="258"/>
        <v>0</v>
      </c>
      <c r="X352" s="41">
        <f t="shared" si="241"/>
        <v>1</v>
      </c>
      <c r="Y352" s="5">
        <f t="shared" si="242"/>
        <v>852000</v>
      </c>
      <c r="Z352" s="41">
        <f t="shared" si="243"/>
        <v>1</v>
      </c>
      <c r="AA352" s="41">
        <f t="shared" si="244"/>
        <v>0</v>
      </c>
      <c r="AB352" s="6">
        <f t="shared" si="245"/>
        <v>0</v>
      </c>
      <c r="AC352" s="41"/>
      <c r="AD352" s="15">
        <v>1</v>
      </c>
      <c r="AE352" s="41">
        <f t="shared" si="246"/>
        <v>0</v>
      </c>
      <c r="AF352" s="42">
        <f t="shared" si="247"/>
        <v>0</v>
      </c>
    </row>
    <row r="353" spans="1:32" ht="15" customHeight="1">
      <c r="B353" s="31" t="s">
        <v>120</v>
      </c>
      <c r="E353" s="5">
        <v>852000</v>
      </c>
      <c r="F353" s="39"/>
      <c r="G353" s="6">
        <f t="shared" si="250"/>
        <v>0</v>
      </c>
      <c r="I353" s="6">
        <f t="shared" si="251"/>
        <v>0</v>
      </c>
      <c r="K353" s="6">
        <f t="shared" si="252"/>
        <v>0</v>
      </c>
      <c r="M353" s="6">
        <f t="shared" si="253"/>
        <v>0</v>
      </c>
      <c r="N353" s="40">
        <v>1</v>
      </c>
      <c r="O353" s="6">
        <f t="shared" si="254"/>
        <v>852000</v>
      </c>
      <c r="Q353" s="6">
        <f t="shared" si="255"/>
        <v>0</v>
      </c>
      <c r="S353" s="6">
        <f t="shared" si="256"/>
        <v>0</v>
      </c>
      <c r="T353" s="41"/>
      <c r="U353" s="6">
        <f t="shared" si="257"/>
        <v>0</v>
      </c>
      <c r="V353" s="41"/>
      <c r="W353" s="6">
        <f t="shared" si="258"/>
        <v>0</v>
      </c>
      <c r="X353" s="41">
        <f t="shared" si="241"/>
        <v>1</v>
      </c>
      <c r="Y353" s="5">
        <f t="shared" si="242"/>
        <v>852000</v>
      </c>
      <c r="Z353" s="41">
        <f t="shared" si="243"/>
        <v>1</v>
      </c>
      <c r="AA353" s="41">
        <f t="shared" si="244"/>
        <v>0</v>
      </c>
      <c r="AB353" s="6">
        <f t="shared" si="245"/>
        <v>0</v>
      </c>
      <c r="AC353" s="41"/>
      <c r="AD353" s="15">
        <v>1</v>
      </c>
      <c r="AE353" s="41">
        <f t="shared" si="246"/>
        <v>0</v>
      </c>
      <c r="AF353" s="42">
        <f t="shared" si="247"/>
        <v>0</v>
      </c>
    </row>
    <row r="354" spans="1:32">
      <c r="B354" s="31" t="s">
        <v>123</v>
      </c>
      <c r="E354" s="5">
        <v>426000</v>
      </c>
      <c r="F354" s="39"/>
      <c r="G354" s="6">
        <f t="shared" si="250"/>
        <v>0</v>
      </c>
      <c r="I354" s="6">
        <f t="shared" si="251"/>
        <v>0</v>
      </c>
      <c r="K354" s="6">
        <f t="shared" si="252"/>
        <v>0</v>
      </c>
      <c r="M354" s="6">
        <f t="shared" si="253"/>
        <v>0</v>
      </c>
      <c r="O354" s="6">
        <f t="shared" si="254"/>
        <v>0</v>
      </c>
      <c r="Q354" s="6">
        <f t="shared" si="255"/>
        <v>0</v>
      </c>
      <c r="R354" s="40">
        <v>1</v>
      </c>
      <c r="S354" s="6">
        <f t="shared" si="256"/>
        <v>426000</v>
      </c>
      <c r="T354" s="41"/>
      <c r="U354" s="6">
        <f t="shared" si="257"/>
        <v>0</v>
      </c>
      <c r="V354" s="41"/>
      <c r="W354" s="6">
        <f t="shared" si="258"/>
        <v>0</v>
      </c>
      <c r="X354" s="41">
        <f t="shared" si="241"/>
        <v>1</v>
      </c>
      <c r="Y354" s="5">
        <f t="shared" si="242"/>
        <v>426000</v>
      </c>
      <c r="Z354" s="41">
        <f t="shared" si="243"/>
        <v>1</v>
      </c>
      <c r="AA354" s="41">
        <f t="shared" si="244"/>
        <v>0</v>
      </c>
      <c r="AB354" s="6">
        <f t="shared" si="245"/>
        <v>0</v>
      </c>
      <c r="AC354" s="41"/>
      <c r="AD354" s="15">
        <v>1</v>
      </c>
      <c r="AE354" s="41">
        <f t="shared" si="246"/>
        <v>0</v>
      </c>
      <c r="AF354" s="42">
        <f t="shared" si="247"/>
        <v>0</v>
      </c>
    </row>
    <row r="355" spans="1:32">
      <c r="B355" s="31" t="s">
        <v>134</v>
      </c>
      <c r="E355" s="5">
        <v>426000</v>
      </c>
      <c r="F355" s="39"/>
      <c r="G355" s="6">
        <f t="shared" si="250"/>
        <v>0</v>
      </c>
      <c r="I355" s="6">
        <f t="shared" si="251"/>
        <v>0</v>
      </c>
      <c r="K355" s="6">
        <f t="shared" si="252"/>
        <v>0</v>
      </c>
      <c r="M355" s="6">
        <f t="shared" si="253"/>
        <v>0</v>
      </c>
      <c r="O355" s="6">
        <f t="shared" si="254"/>
        <v>0</v>
      </c>
      <c r="Q355" s="6">
        <f t="shared" si="255"/>
        <v>0</v>
      </c>
      <c r="S355" s="6">
        <f t="shared" si="256"/>
        <v>0</v>
      </c>
      <c r="T355" s="41">
        <v>1</v>
      </c>
      <c r="U355" s="6">
        <f t="shared" si="257"/>
        <v>426000</v>
      </c>
      <c r="V355" s="41">
        <v>1</v>
      </c>
      <c r="W355" s="6">
        <f t="shared" ref="W355:W360" si="260">V355*E355</f>
        <v>426000</v>
      </c>
      <c r="X355" s="41">
        <f t="shared" si="241"/>
        <v>1</v>
      </c>
      <c r="Y355" s="5">
        <f t="shared" si="242"/>
        <v>426000</v>
      </c>
      <c r="Z355" s="41">
        <f t="shared" si="243"/>
        <v>1</v>
      </c>
      <c r="AA355" s="41">
        <f t="shared" si="244"/>
        <v>0</v>
      </c>
      <c r="AB355" s="6">
        <f t="shared" si="245"/>
        <v>0</v>
      </c>
      <c r="AC355" s="41"/>
      <c r="AD355" s="15">
        <v>1</v>
      </c>
      <c r="AE355" s="41">
        <f t="shared" si="246"/>
        <v>0</v>
      </c>
      <c r="AF355" s="42">
        <f t="shared" si="247"/>
        <v>0</v>
      </c>
    </row>
    <row r="356" spans="1:32">
      <c r="A356" s="38" t="s">
        <v>124</v>
      </c>
      <c r="B356" s="35" t="s">
        <v>125</v>
      </c>
      <c r="C356" s="69">
        <f>SUM(E357:E360)</f>
        <v>3196050</v>
      </c>
      <c r="D356" s="67"/>
      <c r="E356" s="14">
        <v>0</v>
      </c>
      <c r="F356" s="39"/>
      <c r="G356" s="6">
        <f t="shared" si="250"/>
        <v>0</v>
      </c>
      <c r="I356" s="6">
        <f t="shared" si="251"/>
        <v>0</v>
      </c>
      <c r="K356" s="6">
        <f t="shared" si="252"/>
        <v>0</v>
      </c>
      <c r="M356" s="6">
        <f t="shared" si="253"/>
        <v>0</v>
      </c>
      <c r="O356" s="6">
        <f t="shared" si="254"/>
        <v>0</v>
      </c>
      <c r="Q356" s="6">
        <f t="shared" si="255"/>
        <v>0</v>
      </c>
      <c r="S356" s="6">
        <f t="shared" si="256"/>
        <v>0</v>
      </c>
      <c r="T356" s="41"/>
      <c r="U356" s="6">
        <f t="shared" si="257"/>
        <v>0</v>
      </c>
      <c r="V356" s="41"/>
      <c r="W356" s="6">
        <f t="shared" si="258"/>
        <v>0</v>
      </c>
      <c r="X356" s="41">
        <f t="shared" si="241"/>
        <v>0</v>
      </c>
      <c r="Y356" s="5">
        <f t="shared" si="242"/>
        <v>0</v>
      </c>
      <c r="Z356" s="41"/>
      <c r="AA356" s="41"/>
      <c r="AB356" s="6">
        <f t="shared" si="245"/>
        <v>0</v>
      </c>
      <c r="AC356" s="41"/>
      <c r="AD356" s="15">
        <v>0</v>
      </c>
      <c r="AE356" s="41">
        <f t="shared" si="246"/>
        <v>0</v>
      </c>
      <c r="AF356" s="42">
        <f t="shared" si="247"/>
        <v>0</v>
      </c>
    </row>
    <row r="357" spans="1:32">
      <c r="B357" s="31" t="s">
        <v>119</v>
      </c>
      <c r="E357" s="5">
        <v>799012.5</v>
      </c>
      <c r="F357" s="39"/>
      <c r="G357" s="6">
        <f t="shared" si="250"/>
        <v>0</v>
      </c>
      <c r="I357" s="6">
        <f t="shared" si="251"/>
        <v>0</v>
      </c>
      <c r="K357" s="6">
        <f t="shared" si="252"/>
        <v>0</v>
      </c>
      <c r="M357" s="6">
        <f t="shared" si="253"/>
        <v>0</v>
      </c>
      <c r="O357" s="6">
        <f t="shared" si="254"/>
        <v>0</v>
      </c>
      <c r="Q357" s="6">
        <f t="shared" si="255"/>
        <v>0</v>
      </c>
      <c r="S357" s="6">
        <f t="shared" si="256"/>
        <v>0</v>
      </c>
      <c r="T357" s="41">
        <v>1</v>
      </c>
      <c r="U357" s="6">
        <f t="shared" si="257"/>
        <v>799012.5</v>
      </c>
      <c r="V357" s="41">
        <v>1</v>
      </c>
      <c r="W357" s="6">
        <f t="shared" si="260"/>
        <v>799012.5</v>
      </c>
      <c r="X357" s="41">
        <f t="shared" si="241"/>
        <v>1</v>
      </c>
      <c r="Y357" s="5">
        <f t="shared" si="242"/>
        <v>799012.5</v>
      </c>
      <c r="Z357" s="41">
        <f t="shared" si="243"/>
        <v>1</v>
      </c>
      <c r="AA357" s="41">
        <f t="shared" si="244"/>
        <v>0</v>
      </c>
      <c r="AB357" s="6">
        <f t="shared" si="245"/>
        <v>0</v>
      </c>
      <c r="AC357" s="41"/>
      <c r="AD357" s="15">
        <v>1</v>
      </c>
      <c r="AE357" s="41">
        <f t="shared" si="246"/>
        <v>0</v>
      </c>
      <c r="AF357" s="42">
        <f t="shared" si="247"/>
        <v>0</v>
      </c>
    </row>
    <row r="358" spans="1:32">
      <c r="B358" s="31" t="s">
        <v>126</v>
      </c>
      <c r="E358" s="5">
        <v>799012.5</v>
      </c>
      <c r="F358" s="39"/>
      <c r="G358" s="6">
        <f t="shared" si="250"/>
        <v>0</v>
      </c>
      <c r="I358" s="6">
        <f t="shared" si="251"/>
        <v>0</v>
      </c>
      <c r="K358" s="6">
        <f t="shared" si="252"/>
        <v>0</v>
      </c>
      <c r="M358" s="6">
        <f t="shared" si="253"/>
        <v>0</v>
      </c>
      <c r="O358" s="6">
        <f t="shared" si="254"/>
        <v>0</v>
      </c>
      <c r="Q358" s="6">
        <f t="shared" si="255"/>
        <v>0</v>
      </c>
      <c r="S358" s="6">
        <f t="shared" si="256"/>
        <v>0</v>
      </c>
      <c r="T358" s="41">
        <v>1</v>
      </c>
      <c r="U358" s="6">
        <f t="shared" si="257"/>
        <v>799012.5</v>
      </c>
      <c r="V358" s="41">
        <v>1</v>
      </c>
      <c r="W358" s="6">
        <f t="shared" si="260"/>
        <v>799012.5</v>
      </c>
      <c r="X358" s="41">
        <f t="shared" si="241"/>
        <v>1</v>
      </c>
      <c r="Y358" s="5">
        <f t="shared" si="242"/>
        <v>799012.5</v>
      </c>
      <c r="Z358" s="41">
        <f t="shared" si="243"/>
        <v>1</v>
      </c>
      <c r="AA358" s="41">
        <f t="shared" si="244"/>
        <v>0</v>
      </c>
      <c r="AB358" s="6">
        <f t="shared" si="245"/>
        <v>0</v>
      </c>
      <c r="AC358" s="41"/>
      <c r="AD358" s="15">
        <v>1</v>
      </c>
      <c r="AE358" s="41">
        <f t="shared" si="246"/>
        <v>0</v>
      </c>
      <c r="AF358" s="42">
        <f t="shared" si="247"/>
        <v>0</v>
      </c>
    </row>
    <row r="359" spans="1:32">
      <c r="B359" s="31" t="s">
        <v>109</v>
      </c>
      <c r="E359" s="5">
        <v>799012.5</v>
      </c>
      <c r="F359" s="39"/>
      <c r="G359" s="6">
        <f t="shared" si="250"/>
        <v>0</v>
      </c>
      <c r="I359" s="6">
        <f t="shared" si="251"/>
        <v>0</v>
      </c>
      <c r="K359" s="6">
        <f t="shared" si="252"/>
        <v>0</v>
      </c>
      <c r="M359" s="6">
        <f t="shared" si="253"/>
        <v>0</v>
      </c>
      <c r="O359" s="6">
        <f t="shared" si="254"/>
        <v>0</v>
      </c>
      <c r="Q359" s="6">
        <f t="shared" si="255"/>
        <v>0</v>
      </c>
      <c r="S359" s="6">
        <f t="shared" si="256"/>
        <v>0</v>
      </c>
      <c r="T359" s="41">
        <v>1</v>
      </c>
      <c r="U359" s="6">
        <f t="shared" si="257"/>
        <v>799012.5</v>
      </c>
      <c r="V359" s="41">
        <v>1</v>
      </c>
      <c r="W359" s="6">
        <f t="shared" si="260"/>
        <v>799012.5</v>
      </c>
      <c r="X359" s="41">
        <f t="shared" si="241"/>
        <v>1</v>
      </c>
      <c r="Y359" s="5">
        <f t="shared" si="242"/>
        <v>799012.5</v>
      </c>
      <c r="Z359" s="41">
        <f t="shared" si="243"/>
        <v>1</v>
      </c>
      <c r="AA359" s="41">
        <f t="shared" si="244"/>
        <v>0</v>
      </c>
      <c r="AB359" s="6">
        <f t="shared" si="245"/>
        <v>0</v>
      </c>
      <c r="AC359" s="41"/>
      <c r="AD359" s="15">
        <v>1</v>
      </c>
      <c r="AE359" s="41">
        <f t="shared" si="246"/>
        <v>0</v>
      </c>
      <c r="AF359" s="42">
        <f t="shared" si="247"/>
        <v>0</v>
      </c>
    </row>
    <row r="360" spans="1:32">
      <c r="B360" s="31" t="s">
        <v>110</v>
      </c>
      <c r="E360" s="5">
        <v>799012.5</v>
      </c>
      <c r="F360" s="39"/>
      <c r="G360" s="6">
        <f t="shared" si="250"/>
        <v>0</v>
      </c>
      <c r="I360" s="6">
        <f t="shared" si="251"/>
        <v>0</v>
      </c>
      <c r="K360" s="6">
        <f t="shared" si="252"/>
        <v>0</v>
      </c>
      <c r="M360" s="6">
        <f t="shared" si="253"/>
        <v>0</v>
      </c>
      <c r="O360" s="6">
        <f t="shared" si="254"/>
        <v>0</v>
      </c>
      <c r="Q360" s="6">
        <f t="shared" si="255"/>
        <v>0</v>
      </c>
      <c r="S360" s="6">
        <f t="shared" si="256"/>
        <v>0</v>
      </c>
      <c r="T360" s="41">
        <v>1</v>
      </c>
      <c r="U360" s="6">
        <f t="shared" si="257"/>
        <v>799012.5</v>
      </c>
      <c r="V360" s="41">
        <v>1</v>
      </c>
      <c r="W360" s="6">
        <f t="shared" si="260"/>
        <v>799012.5</v>
      </c>
      <c r="X360" s="41">
        <f t="shared" si="241"/>
        <v>1</v>
      </c>
      <c r="Y360" s="5">
        <f t="shared" si="242"/>
        <v>799012.5</v>
      </c>
      <c r="Z360" s="41">
        <f t="shared" si="243"/>
        <v>1</v>
      </c>
      <c r="AA360" s="41">
        <f t="shared" si="244"/>
        <v>0</v>
      </c>
      <c r="AB360" s="6">
        <f t="shared" si="245"/>
        <v>0</v>
      </c>
      <c r="AC360" s="41"/>
      <c r="AD360" s="15">
        <v>1</v>
      </c>
      <c r="AE360" s="41">
        <f t="shared" si="246"/>
        <v>0</v>
      </c>
      <c r="AF360" s="42">
        <f t="shared" si="247"/>
        <v>0</v>
      </c>
    </row>
    <row r="361" spans="1:32">
      <c r="A361" s="38" t="s">
        <v>127</v>
      </c>
      <c r="B361" s="35" t="s">
        <v>135</v>
      </c>
      <c r="C361" s="69">
        <f>SUM(E362:E370)</f>
        <v>2130000</v>
      </c>
      <c r="D361" s="67"/>
      <c r="E361" s="14">
        <v>0</v>
      </c>
      <c r="F361" s="39"/>
      <c r="G361" s="6">
        <f t="shared" si="250"/>
        <v>0</v>
      </c>
      <c r="I361" s="6">
        <f t="shared" si="251"/>
        <v>0</v>
      </c>
      <c r="K361" s="6">
        <f t="shared" si="252"/>
        <v>0</v>
      </c>
      <c r="M361" s="6">
        <f t="shared" si="253"/>
        <v>0</v>
      </c>
      <c r="O361" s="6">
        <f t="shared" si="254"/>
        <v>0</v>
      </c>
      <c r="Q361" s="6">
        <f t="shared" si="255"/>
        <v>0</v>
      </c>
      <c r="S361" s="6">
        <f t="shared" si="256"/>
        <v>0</v>
      </c>
      <c r="T361" s="41"/>
      <c r="U361" s="6">
        <f t="shared" si="257"/>
        <v>0</v>
      </c>
      <c r="V361" s="41"/>
      <c r="W361" s="6">
        <f t="shared" si="258"/>
        <v>0</v>
      </c>
      <c r="X361" s="41">
        <f t="shared" si="241"/>
        <v>0</v>
      </c>
      <c r="Y361" s="5">
        <f t="shared" si="242"/>
        <v>0</v>
      </c>
      <c r="Z361" s="41"/>
      <c r="AA361" s="41"/>
      <c r="AB361" s="6">
        <f t="shared" si="245"/>
        <v>0</v>
      </c>
      <c r="AC361" s="41"/>
      <c r="AD361" s="15">
        <v>0</v>
      </c>
      <c r="AE361" s="41">
        <f t="shared" si="246"/>
        <v>0</v>
      </c>
      <c r="AF361" s="42">
        <f t="shared" si="247"/>
        <v>0</v>
      </c>
    </row>
    <row r="362" spans="1:32" ht="15" customHeight="1">
      <c r="B362" s="31" t="s">
        <v>114</v>
      </c>
      <c r="E362" s="5">
        <v>0</v>
      </c>
      <c r="F362" s="39"/>
      <c r="G362" s="6">
        <f t="shared" si="250"/>
        <v>0</v>
      </c>
      <c r="H362" s="40">
        <v>1</v>
      </c>
      <c r="I362" s="6">
        <f t="shared" si="251"/>
        <v>0</v>
      </c>
      <c r="K362" s="6">
        <f t="shared" si="252"/>
        <v>0</v>
      </c>
      <c r="M362" s="6">
        <f t="shared" si="253"/>
        <v>0</v>
      </c>
      <c r="O362" s="6">
        <f t="shared" si="254"/>
        <v>0</v>
      </c>
      <c r="Q362" s="6">
        <f t="shared" si="255"/>
        <v>0</v>
      </c>
      <c r="S362" s="6">
        <f t="shared" si="256"/>
        <v>0</v>
      </c>
      <c r="T362" s="41"/>
      <c r="U362" s="6">
        <f t="shared" si="257"/>
        <v>0</v>
      </c>
      <c r="V362" s="41"/>
      <c r="W362" s="6">
        <f t="shared" si="258"/>
        <v>0</v>
      </c>
      <c r="X362" s="41">
        <f t="shared" si="241"/>
        <v>1</v>
      </c>
      <c r="Y362" s="5">
        <f t="shared" si="242"/>
        <v>0</v>
      </c>
      <c r="Z362" s="41">
        <f t="shared" si="243"/>
        <v>1</v>
      </c>
      <c r="AA362" s="41">
        <f t="shared" si="244"/>
        <v>0</v>
      </c>
      <c r="AB362" s="6">
        <f t="shared" si="245"/>
        <v>0</v>
      </c>
      <c r="AC362" s="41"/>
      <c r="AD362" s="15">
        <v>1</v>
      </c>
      <c r="AE362" s="41">
        <f t="shared" si="246"/>
        <v>0</v>
      </c>
      <c r="AF362" s="42">
        <f t="shared" si="247"/>
        <v>0</v>
      </c>
    </row>
    <row r="363" spans="1:32" ht="15" customHeight="1">
      <c r="B363" s="31" t="s">
        <v>106</v>
      </c>
      <c r="E363" s="5">
        <f>426000*0.5</f>
        <v>213000</v>
      </c>
      <c r="F363" s="39"/>
      <c r="G363" s="6">
        <f t="shared" si="250"/>
        <v>0</v>
      </c>
      <c r="I363" s="6">
        <f t="shared" si="251"/>
        <v>0</v>
      </c>
      <c r="J363" s="40">
        <v>1</v>
      </c>
      <c r="K363" s="6">
        <f t="shared" si="252"/>
        <v>213000</v>
      </c>
      <c r="M363" s="6">
        <f t="shared" si="253"/>
        <v>0</v>
      </c>
      <c r="O363" s="6">
        <f t="shared" si="254"/>
        <v>0</v>
      </c>
      <c r="Q363" s="6">
        <f t="shared" si="255"/>
        <v>0</v>
      </c>
      <c r="S363" s="6">
        <f t="shared" si="256"/>
        <v>0</v>
      </c>
      <c r="T363" s="41"/>
      <c r="U363" s="6">
        <f t="shared" si="257"/>
        <v>0</v>
      </c>
      <c r="V363" s="41"/>
      <c r="W363" s="6">
        <f t="shared" si="258"/>
        <v>0</v>
      </c>
      <c r="X363" s="41">
        <f t="shared" si="241"/>
        <v>1</v>
      </c>
      <c r="Y363" s="5">
        <f t="shared" si="242"/>
        <v>213000</v>
      </c>
      <c r="Z363" s="41">
        <f t="shared" si="243"/>
        <v>1</v>
      </c>
      <c r="AA363" s="41">
        <f t="shared" si="244"/>
        <v>0</v>
      </c>
      <c r="AB363" s="6">
        <f t="shared" si="245"/>
        <v>0</v>
      </c>
      <c r="AC363" s="41"/>
      <c r="AD363" s="15">
        <v>1</v>
      </c>
      <c r="AE363" s="41">
        <f t="shared" si="246"/>
        <v>0</v>
      </c>
      <c r="AF363" s="42">
        <f t="shared" si="247"/>
        <v>0</v>
      </c>
    </row>
    <row r="364" spans="1:32">
      <c r="B364" s="31" t="s">
        <v>136</v>
      </c>
      <c r="E364" s="5">
        <f>1278000*0.5</f>
        <v>639000</v>
      </c>
      <c r="F364" s="39"/>
      <c r="G364" s="6">
        <f t="shared" si="250"/>
        <v>0</v>
      </c>
      <c r="I364" s="6">
        <f t="shared" si="251"/>
        <v>0</v>
      </c>
      <c r="K364" s="6">
        <f t="shared" si="252"/>
        <v>0</v>
      </c>
      <c r="M364" s="6">
        <f t="shared" si="253"/>
        <v>0</v>
      </c>
      <c r="O364" s="6">
        <f t="shared" si="254"/>
        <v>0</v>
      </c>
      <c r="Q364" s="6">
        <f t="shared" si="255"/>
        <v>0</v>
      </c>
      <c r="R364" s="40">
        <v>1</v>
      </c>
      <c r="S364" s="6">
        <f t="shared" si="256"/>
        <v>639000</v>
      </c>
      <c r="T364" s="41"/>
      <c r="U364" s="6">
        <f t="shared" si="257"/>
        <v>0</v>
      </c>
      <c r="V364" s="41"/>
      <c r="W364" s="6">
        <f t="shared" si="258"/>
        <v>0</v>
      </c>
      <c r="X364" s="41">
        <f t="shared" si="241"/>
        <v>1</v>
      </c>
      <c r="Y364" s="5">
        <f t="shared" si="242"/>
        <v>639000</v>
      </c>
      <c r="Z364" s="41">
        <f t="shared" si="243"/>
        <v>1</v>
      </c>
      <c r="AA364" s="41">
        <f t="shared" si="244"/>
        <v>0</v>
      </c>
      <c r="AB364" s="6">
        <f t="shared" si="245"/>
        <v>0</v>
      </c>
      <c r="AC364" s="41"/>
      <c r="AD364" s="15">
        <v>1</v>
      </c>
      <c r="AE364" s="41">
        <f t="shared" si="246"/>
        <v>0</v>
      </c>
      <c r="AF364" s="42">
        <f t="shared" si="247"/>
        <v>0</v>
      </c>
    </row>
    <row r="365" spans="1:32">
      <c r="B365" s="31" t="s">
        <v>119</v>
      </c>
      <c r="E365" s="5">
        <f t="shared" ref="E365:E370" si="261">426000*0.5</f>
        <v>213000</v>
      </c>
      <c r="F365" s="39"/>
      <c r="G365" s="6">
        <f t="shared" si="250"/>
        <v>0</v>
      </c>
      <c r="I365" s="6">
        <f t="shared" si="251"/>
        <v>0</v>
      </c>
      <c r="K365" s="6">
        <f t="shared" si="252"/>
        <v>0</v>
      </c>
      <c r="M365" s="6">
        <f t="shared" si="253"/>
        <v>0</v>
      </c>
      <c r="O365" s="6">
        <f t="shared" si="254"/>
        <v>0</v>
      </c>
      <c r="Q365" s="6">
        <f t="shared" si="255"/>
        <v>0</v>
      </c>
      <c r="R365" s="40">
        <v>1</v>
      </c>
      <c r="S365" s="6">
        <f t="shared" si="256"/>
        <v>213000</v>
      </c>
      <c r="T365" s="41"/>
      <c r="U365" s="6">
        <f t="shared" si="257"/>
        <v>0</v>
      </c>
      <c r="V365" s="41"/>
      <c r="W365" s="6">
        <f t="shared" si="258"/>
        <v>0</v>
      </c>
      <c r="X365" s="41">
        <f t="shared" si="241"/>
        <v>1</v>
      </c>
      <c r="Y365" s="5">
        <f t="shared" si="242"/>
        <v>213000</v>
      </c>
      <c r="Z365" s="41">
        <f t="shared" si="243"/>
        <v>1</v>
      </c>
      <c r="AA365" s="41">
        <f t="shared" si="244"/>
        <v>0</v>
      </c>
      <c r="AB365" s="6">
        <f t="shared" si="245"/>
        <v>0</v>
      </c>
      <c r="AC365" s="41"/>
      <c r="AD365" s="15">
        <v>1</v>
      </c>
      <c r="AE365" s="41">
        <f t="shared" si="246"/>
        <v>0</v>
      </c>
      <c r="AF365" s="42">
        <f t="shared" si="247"/>
        <v>0</v>
      </c>
    </row>
    <row r="366" spans="1:32">
      <c r="B366" s="31" t="s">
        <v>137</v>
      </c>
      <c r="E366" s="5">
        <f t="shared" si="261"/>
        <v>213000</v>
      </c>
      <c r="F366" s="39"/>
      <c r="G366" s="6">
        <f t="shared" si="250"/>
        <v>0</v>
      </c>
      <c r="I366" s="6">
        <f t="shared" si="251"/>
        <v>0</v>
      </c>
      <c r="K366" s="6">
        <f t="shared" si="252"/>
        <v>0</v>
      </c>
      <c r="M366" s="6">
        <f t="shared" si="253"/>
        <v>0</v>
      </c>
      <c r="O366" s="6">
        <f t="shared" si="254"/>
        <v>0</v>
      </c>
      <c r="Q366" s="6">
        <f t="shared" si="255"/>
        <v>0</v>
      </c>
      <c r="S366" s="6">
        <f t="shared" si="256"/>
        <v>0</v>
      </c>
      <c r="T366" s="41">
        <v>1</v>
      </c>
      <c r="U366" s="6">
        <f t="shared" si="257"/>
        <v>213000</v>
      </c>
      <c r="V366" s="41">
        <v>1</v>
      </c>
      <c r="W366" s="6">
        <f t="shared" ref="W366:W370" si="262">V366*E366</f>
        <v>213000</v>
      </c>
      <c r="X366" s="41">
        <f t="shared" si="241"/>
        <v>1</v>
      </c>
      <c r="Y366" s="5">
        <f t="shared" si="242"/>
        <v>213000</v>
      </c>
      <c r="Z366" s="41">
        <f t="shared" si="243"/>
        <v>1</v>
      </c>
      <c r="AA366" s="41">
        <f t="shared" si="244"/>
        <v>0</v>
      </c>
      <c r="AB366" s="6">
        <f t="shared" si="245"/>
        <v>0</v>
      </c>
      <c r="AC366" s="41"/>
      <c r="AD366" s="15">
        <v>1</v>
      </c>
      <c r="AE366" s="41">
        <f t="shared" si="246"/>
        <v>0</v>
      </c>
      <c r="AF366" s="42">
        <f t="shared" si="247"/>
        <v>0</v>
      </c>
    </row>
    <row r="367" spans="1:32">
      <c r="B367" s="31" t="s">
        <v>138</v>
      </c>
      <c r="E367" s="5">
        <f t="shared" si="261"/>
        <v>213000</v>
      </c>
      <c r="F367" s="39"/>
      <c r="G367" s="6">
        <f t="shared" si="250"/>
        <v>0</v>
      </c>
      <c r="I367" s="6">
        <f t="shared" si="251"/>
        <v>0</v>
      </c>
      <c r="K367" s="6">
        <f t="shared" si="252"/>
        <v>0</v>
      </c>
      <c r="M367" s="6">
        <f t="shared" si="253"/>
        <v>0</v>
      </c>
      <c r="O367" s="6">
        <f t="shared" si="254"/>
        <v>0</v>
      </c>
      <c r="Q367" s="6">
        <f t="shared" si="255"/>
        <v>0</v>
      </c>
      <c r="S367" s="6">
        <f t="shared" si="256"/>
        <v>0</v>
      </c>
      <c r="T367" s="41">
        <v>1</v>
      </c>
      <c r="U367" s="6">
        <f t="shared" si="257"/>
        <v>213000</v>
      </c>
      <c r="V367" s="41">
        <v>1</v>
      </c>
      <c r="W367" s="6">
        <f t="shared" si="262"/>
        <v>213000</v>
      </c>
      <c r="X367" s="41">
        <f t="shared" si="241"/>
        <v>1</v>
      </c>
      <c r="Y367" s="5">
        <f t="shared" si="242"/>
        <v>213000</v>
      </c>
      <c r="Z367" s="41">
        <f t="shared" si="243"/>
        <v>1</v>
      </c>
      <c r="AA367" s="41">
        <f t="shared" si="244"/>
        <v>0</v>
      </c>
      <c r="AB367" s="6">
        <f t="shared" si="245"/>
        <v>0</v>
      </c>
      <c r="AC367" s="41"/>
      <c r="AD367" s="15">
        <v>1</v>
      </c>
      <c r="AE367" s="41">
        <f t="shared" si="246"/>
        <v>0</v>
      </c>
      <c r="AF367" s="42">
        <f t="shared" si="247"/>
        <v>0</v>
      </c>
    </row>
    <row r="368" spans="1:32">
      <c r="B368" s="31" t="s">
        <v>139</v>
      </c>
      <c r="E368" s="5">
        <f t="shared" si="261"/>
        <v>213000</v>
      </c>
      <c r="F368" s="39"/>
      <c r="G368" s="6">
        <f t="shared" si="250"/>
        <v>0</v>
      </c>
      <c r="I368" s="6">
        <f t="shared" si="251"/>
        <v>0</v>
      </c>
      <c r="K368" s="6">
        <f t="shared" si="252"/>
        <v>0</v>
      </c>
      <c r="M368" s="6">
        <f t="shared" si="253"/>
        <v>0</v>
      </c>
      <c r="O368" s="6">
        <f t="shared" si="254"/>
        <v>0</v>
      </c>
      <c r="Q368" s="6">
        <f t="shared" si="255"/>
        <v>0</v>
      </c>
      <c r="S368" s="6">
        <f t="shared" si="256"/>
        <v>0</v>
      </c>
      <c r="T368" s="41">
        <v>1</v>
      </c>
      <c r="U368" s="6">
        <f t="shared" ref="U368:U399" si="263">+T368*E368</f>
        <v>213000</v>
      </c>
      <c r="V368" s="41">
        <v>1</v>
      </c>
      <c r="W368" s="6">
        <f t="shared" si="262"/>
        <v>213000</v>
      </c>
      <c r="X368" s="41">
        <f t="shared" si="241"/>
        <v>1</v>
      </c>
      <c r="Y368" s="5">
        <f t="shared" si="242"/>
        <v>213000</v>
      </c>
      <c r="Z368" s="41">
        <f t="shared" si="243"/>
        <v>1</v>
      </c>
      <c r="AA368" s="41">
        <f t="shared" si="244"/>
        <v>0</v>
      </c>
      <c r="AB368" s="6">
        <f t="shared" si="245"/>
        <v>0</v>
      </c>
      <c r="AC368" s="41"/>
      <c r="AD368" s="15">
        <v>1</v>
      </c>
      <c r="AE368" s="41">
        <f t="shared" si="246"/>
        <v>0</v>
      </c>
      <c r="AF368" s="42">
        <f t="shared" si="247"/>
        <v>0</v>
      </c>
    </row>
    <row r="369" spans="1:32">
      <c r="B369" s="31" t="s">
        <v>140</v>
      </c>
      <c r="E369" s="5">
        <f t="shared" si="261"/>
        <v>213000</v>
      </c>
      <c r="F369" s="39"/>
      <c r="G369" s="6">
        <f t="shared" si="250"/>
        <v>0</v>
      </c>
      <c r="I369" s="6">
        <f t="shared" si="251"/>
        <v>0</v>
      </c>
      <c r="K369" s="6">
        <f t="shared" si="252"/>
        <v>0</v>
      </c>
      <c r="M369" s="6">
        <f t="shared" si="253"/>
        <v>0</v>
      </c>
      <c r="O369" s="6">
        <f t="shared" si="254"/>
        <v>0</v>
      </c>
      <c r="Q369" s="6">
        <f t="shared" si="255"/>
        <v>0</v>
      </c>
      <c r="S369" s="6">
        <f t="shared" si="256"/>
        <v>0</v>
      </c>
      <c r="T369" s="41">
        <v>1</v>
      </c>
      <c r="U369" s="6">
        <f t="shared" si="263"/>
        <v>213000</v>
      </c>
      <c r="V369" s="41">
        <v>1</v>
      </c>
      <c r="W369" s="6">
        <f t="shared" si="262"/>
        <v>213000</v>
      </c>
      <c r="X369" s="41">
        <f t="shared" si="241"/>
        <v>1</v>
      </c>
      <c r="Y369" s="5">
        <f t="shared" si="242"/>
        <v>213000</v>
      </c>
      <c r="Z369" s="41">
        <f t="shared" si="243"/>
        <v>1</v>
      </c>
      <c r="AA369" s="41">
        <f t="shared" si="244"/>
        <v>0</v>
      </c>
      <c r="AB369" s="6">
        <f t="shared" si="245"/>
        <v>0</v>
      </c>
      <c r="AC369" s="41"/>
      <c r="AD369" s="15">
        <v>1</v>
      </c>
      <c r="AE369" s="41">
        <f t="shared" si="246"/>
        <v>0</v>
      </c>
      <c r="AF369" s="42">
        <f t="shared" si="247"/>
        <v>0</v>
      </c>
    </row>
    <row r="370" spans="1:32">
      <c r="A370" s="92"/>
      <c r="B370" s="81" t="s">
        <v>134</v>
      </c>
      <c r="C370" s="82"/>
      <c r="D370" s="82"/>
      <c r="E370" s="83">
        <f t="shared" si="261"/>
        <v>213000</v>
      </c>
      <c r="F370" s="84"/>
      <c r="G370" s="85">
        <f t="shared" si="250"/>
        <v>0</v>
      </c>
      <c r="H370" s="86"/>
      <c r="I370" s="85">
        <f t="shared" si="251"/>
        <v>0</v>
      </c>
      <c r="J370" s="86"/>
      <c r="K370" s="85">
        <f t="shared" si="252"/>
        <v>0</v>
      </c>
      <c r="L370" s="86"/>
      <c r="M370" s="85">
        <f t="shared" si="253"/>
        <v>0</v>
      </c>
      <c r="N370" s="86"/>
      <c r="O370" s="85">
        <f t="shared" si="254"/>
        <v>0</v>
      </c>
      <c r="P370" s="86"/>
      <c r="Q370" s="85">
        <f t="shared" si="255"/>
        <v>0</v>
      </c>
      <c r="R370" s="86"/>
      <c r="S370" s="85">
        <f t="shared" si="256"/>
        <v>0</v>
      </c>
      <c r="T370" s="87">
        <v>1</v>
      </c>
      <c r="U370" s="85">
        <f t="shared" si="263"/>
        <v>213000</v>
      </c>
      <c r="V370" s="97">
        <v>0.5</v>
      </c>
      <c r="W370" s="98">
        <f t="shared" si="262"/>
        <v>106500</v>
      </c>
      <c r="X370" s="97">
        <f t="shared" si="241"/>
        <v>1</v>
      </c>
      <c r="Y370" s="99">
        <f t="shared" si="242"/>
        <v>213000</v>
      </c>
      <c r="Z370" s="97">
        <f t="shared" si="243"/>
        <v>0.5</v>
      </c>
      <c r="AA370" s="97">
        <f t="shared" si="244"/>
        <v>0.5</v>
      </c>
      <c r="AB370" s="98">
        <f t="shared" si="245"/>
        <v>106500</v>
      </c>
      <c r="AC370" s="41"/>
      <c r="AD370" s="15">
        <v>0.99</v>
      </c>
      <c r="AE370" s="41">
        <f t="shared" si="246"/>
        <v>-0.49</v>
      </c>
      <c r="AF370" s="42">
        <f t="shared" si="247"/>
        <v>-104370</v>
      </c>
    </row>
    <row r="371" spans="1:32">
      <c r="A371" s="38" t="s">
        <v>141</v>
      </c>
      <c r="B371" s="35" t="s">
        <v>142</v>
      </c>
      <c r="C371" s="69">
        <f>SUM(E372:E380)</f>
        <v>2130000</v>
      </c>
      <c r="D371" s="67"/>
      <c r="E371" s="14">
        <v>0</v>
      </c>
      <c r="F371" s="39"/>
      <c r="G371" s="6">
        <f t="shared" si="250"/>
        <v>0</v>
      </c>
      <c r="I371" s="6">
        <f t="shared" si="251"/>
        <v>0</v>
      </c>
      <c r="K371" s="6">
        <f t="shared" si="252"/>
        <v>0</v>
      </c>
      <c r="M371" s="6">
        <f t="shared" si="253"/>
        <v>0</v>
      </c>
      <c r="O371" s="6">
        <f t="shared" si="254"/>
        <v>0</v>
      </c>
      <c r="Q371" s="6">
        <f t="shared" si="255"/>
        <v>0</v>
      </c>
      <c r="S371" s="6">
        <f t="shared" si="256"/>
        <v>0</v>
      </c>
      <c r="T371" s="41"/>
      <c r="U371" s="6">
        <f t="shared" si="263"/>
        <v>0</v>
      </c>
      <c r="V371" s="41"/>
      <c r="W371" s="6">
        <f t="shared" si="258"/>
        <v>0</v>
      </c>
      <c r="X371" s="41">
        <f t="shared" si="241"/>
        <v>0</v>
      </c>
      <c r="Y371" s="5">
        <f t="shared" si="242"/>
        <v>0</v>
      </c>
      <c r="Z371" s="41"/>
      <c r="AA371" s="41"/>
      <c r="AB371" s="6">
        <f t="shared" si="245"/>
        <v>0</v>
      </c>
      <c r="AC371" s="41"/>
      <c r="AD371" s="15">
        <v>0</v>
      </c>
      <c r="AE371" s="41">
        <f t="shared" si="246"/>
        <v>0</v>
      </c>
      <c r="AF371" s="42">
        <f t="shared" si="247"/>
        <v>0</v>
      </c>
    </row>
    <row r="372" spans="1:32" ht="15" customHeight="1">
      <c r="B372" s="31" t="s">
        <v>114</v>
      </c>
      <c r="E372" s="5">
        <v>0</v>
      </c>
      <c r="F372" s="39"/>
      <c r="G372" s="6">
        <f t="shared" si="250"/>
        <v>0</v>
      </c>
      <c r="H372" s="40">
        <v>1</v>
      </c>
      <c r="I372" s="6">
        <f t="shared" si="251"/>
        <v>0</v>
      </c>
      <c r="K372" s="6">
        <f t="shared" si="252"/>
        <v>0</v>
      </c>
      <c r="M372" s="6">
        <f t="shared" si="253"/>
        <v>0</v>
      </c>
      <c r="O372" s="6">
        <f t="shared" si="254"/>
        <v>0</v>
      </c>
      <c r="Q372" s="6">
        <f t="shared" si="255"/>
        <v>0</v>
      </c>
      <c r="S372" s="6">
        <f t="shared" si="256"/>
        <v>0</v>
      </c>
      <c r="T372" s="41"/>
      <c r="U372" s="6">
        <f t="shared" si="263"/>
        <v>0</v>
      </c>
      <c r="V372" s="41"/>
      <c r="W372" s="6">
        <f t="shared" si="258"/>
        <v>0</v>
      </c>
      <c r="X372" s="41">
        <f t="shared" si="241"/>
        <v>1</v>
      </c>
      <c r="Y372" s="5">
        <f t="shared" si="242"/>
        <v>0</v>
      </c>
      <c r="Z372" s="41">
        <f t="shared" si="243"/>
        <v>1</v>
      </c>
      <c r="AA372" s="41">
        <f t="shared" si="244"/>
        <v>0</v>
      </c>
      <c r="AB372" s="6">
        <f t="shared" si="245"/>
        <v>0</v>
      </c>
      <c r="AC372" s="41"/>
      <c r="AD372" s="15">
        <v>1</v>
      </c>
      <c r="AE372" s="41">
        <f t="shared" si="246"/>
        <v>0</v>
      </c>
      <c r="AF372" s="42">
        <f t="shared" si="247"/>
        <v>0</v>
      </c>
    </row>
    <row r="373" spans="1:32" ht="15" customHeight="1">
      <c r="B373" s="31" t="s">
        <v>106</v>
      </c>
      <c r="E373" s="5">
        <f>426000*0.5</f>
        <v>213000</v>
      </c>
      <c r="F373" s="39"/>
      <c r="G373" s="6">
        <f t="shared" si="250"/>
        <v>0</v>
      </c>
      <c r="I373" s="6">
        <f t="shared" si="251"/>
        <v>0</v>
      </c>
      <c r="J373" s="40">
        <v>1</v>
      </c>
      <c r="K373" s="6">
        <f t="shared" si="252"/>
        <v>213000</v>
      </c>
      <c r="M373" s="6">
        <f t="shared" si="253"/>
        <v>0</v>
      </c>
      <c r="O373" s="6">
        <f t="shared" si="254"/>
        <v>0</v>
      </c>
      <c r="Q373" s="6">
        <f t="shared" si="255"/>
        <v>0</v>
      </c>
      <c r="S373" s="6">
        <f t="shared" si="256"/>
        <v>0</v>
      </c>
      <c r="T373" s="41"/>
      <c r="U373" s="6">
        <f t="shared" si="263"/>
        <v>0</v>
      </c>
      <c r="V373" s="41"/>
      <c r="W373" s="6">
        <f t="shared" si="258"/>
        <v>0</v>
      </c>
      <c r="X373" s="41">
        <f t="shared" si="241"/>
        <v>1</v>
      </c>
      <c r="Y373" s="5">
        <f t="shared" si="242"/>
        <v>213000</v>
      </c>
      <c r="Z373" s="41">
        <f t="shared" si="243"/>
        <v>1</v>
      </c>
      <c r="AA373" s="41">
        <f t="shared" si="244"/>
        <v>0</v>
      </c>
      <c r="AB373" s="6">
        <f t="shared" si="245"/>
        <v>0</v>
      </c>
      <c r="AC373" s="41"/>
      <c r="AD373" s="15">
        <v>1</v>
      </c>
      <c r="AE373" s="41">
        <f t="shared" si="246"/>
        <v>0</v>
      </c>
      <c r="AF373" s="42">
        <f t="shared" si="247"/>
        <v>0</v>
      </c>
    </row>
    <row r="374" spans="1:32">
      <c r="B374" s="31" t="s">
        <v>136</v>
      </c>
      <c r="E374" s="5">
        <f>1278000*0.5</f>
        <v>639000</v>
      </c>
      <c r="F374" s="39"/>
      <c r="G374" s="6">
        <f t="shared" si="250"/>
        <v>0</v>
      </c>
      <c r="I374" s="6">
        <f t="shared" si="251"/>
        <v>0</v>
      </c>
      <c r="K374" s="6">
        <f t="shared" si="252"/>
        <v>0</v>
      </c>
      <c r="M374" s="6">
        <f t="shared" si="253"/>
        <v>0</v>
      </c>
      <c r="O374" s="6">
        <f t="shared" si="254"/>
        <v>0</v>
      </c>
      <c r="Q374" s="6">
        <f t="shared" si="255"/>
        <v>0</v>
      </c>
      <c r="R374" s="40">
        <v>1</v>
      </c>
      <c r="S374" s="6">
        <f t="shared" si="256"/>
        <v>639000</v>
      </c>
      <c r="T374" s="41"/>
      <c r="U374" s="6">
        <f t="shared" si="263"/>
        <v>0</v>
      </c>
      <c r="V374" s="41"/>
      <c r="W374" s="6">
        <f t="shared" si="258"/>
        <v>0</v>
      </c>
      <c r="X374" s="41">
        <f t="shared" si="241"/>
        <v>1</v>
      </c>
      <c r="Y374" s="5">
        <f t="shared" si="242"/>
        <v>639000</v>
      </c>
      <c r="Z374" s="41">
        <f t="shared" si="243"/>
        <v>1</v>
      </c>
      <c r="AA374" s="41">
        <f t="shared" si="244"/>
        <v>0</v>
      </c>
      <c r="AB374" s="6">
        <f t="shared" si="245"/>
        <v>0</v>
      </c>
      <c r="AC374" s="41"/>
      <c r="AD374" s="15">
        <v>1</v>
      </c>
      <c r="AE374" s="41">
        <f t="shared" si="246"/>
        <v>0</v>
      </c>
      <c r="AF374" s="42">
        <f t="shared" si="247"/>
        <v>0</v>
      </c>
    </row>
    <row r="375" spans="1:32">
      <c r="B375" s="31" t="s">
        <v>119</v>
      </c>
      <c r="E375" s="5">
        <f t="shared" ref="E375:E380" si="264">426000*0.5</f>
        <v>213000</v>
      </c>
      <c r="F375" s="39"/>
      <c r="G375" s="6">
        <f t="shared" si="250"/>
        <v>0</v>
      </c>
      <c r="I375" s="6">
        <f t="shared" si="251"/>
        <v>0</v>
      </c>
      <c r="K375" s="6">
        <f t="shared" si="252"/>
        <v>0</v>
      </c>
      <c r="M375" s="6">
        <f t="shared" si="253"/>
        <v>0</v>
      </c>
      <c r="O375" s="6">
        <f t="shared" si="254"/>
        <v>0</v>
      </c>
      <c r="Q375" s="6">
        <f t="shared" si="255"/>
        <v>0</v>
      </c>
      <c r="R375" s="40">
        <v>0.2</v>
      </c>
      <c r="S375" s="6">
        <f t="shared" si="256"/>
        <v>42600</v>
      </c>
      <c r="T375" s="41">
        <v>0.8</v>
      </c>
      <c r="U375" s="6">
        <f t="shared" si="263"/>
        <v>170400</v>
      </c>
      <c r="V375" s="41">
        <v>0.8</v>
      </c>
      <c r="W375" s="6">
        <f t="shared" ref="W375:W385" si="265">V375*E375</f>
        <v>170400</v>
      </c>
      <c r="X375" s="41">
        <f t="shared" si="241"/>
        <v>1</v>
      </c>
      <c r="Y375" s="5">
        <f t="shared" si="242"/>
        <v>213000</v>
      </c>
      <c r="Z375" s="41">
        <f t="shared" si="243"/>
        <v>1</v>
      </c>
      <c r="AA375" s="41">
        <f t="shared" si="244"/>
        <v>0</v>
      </c>
      <c r="AB375" s="6">
        <f t="shared" si="245"/>
        <v>0</v>
      </c>
      <c r="AC375" s="41"/>
      <c r="AD375" s="15">
        <v>1</v>
      </c>
      <c r="AE375" s="41">
        <f t="shared" si="246"/>
        <v>0</v>
      </c>
      <c r="AF375" s="42">
        <f t="shared" si="247"/>
        <v>0</v>
      </c>
    </row>
    <row r="376" spans="1:32">
      <c r="B376" s="31" t="s">
        <v>137</v>
      </c>
      <c r="E376" s="5">
        <f t="shared" si="264"/>
        <v>213000</v>
      </c>
      <c r="F376" s="39"/>
      <c r="G376" s="6">
        <f t="shared" si="250"/>
        <v>0</v>
      </c>
      <c r="I376" s="6">
        <f t="shared" si="251"/>
        <v>0</v>
      </c>
      <c r="K376" s="6">
        <f t="shared" si="252"/>
        <v>0</v>
      </c>
      <c r="M376" s="6">
        <f t="shared" si="253"/>
        <v>0</v>
      </c>
      <c r="O376" s="6">
        <f t="shared" si="254"/>
        <v>0</v>
      </c>
      <c r="Q376" s="6">
        <f t="shared" si="255"/>
        <v>0</v>
      </c>
      <c r="S376" s="6">
        <f t="shared" si="256"/>
        <v>0</v>
      </c>
      <c r="T376" s="41">
        <v>1</v>
      </c>
      <c r="U376" s="6">
        <f t="shared" si="263"/>
        <v>213000</v>
      </c>
      <c r="V376" s="41">
        <v>1</v>
      </c>
      <c r="W376" s="6">
        <f t="shared" si="265"/>
        <v>213000</v>
      </c>
      <c r="X376" s="41">
        <f t="shared" si="241"/>
        <v>1</v>
      </c>
      <c r="Y376" s="5">
        <f t="shared" si="242"/>
        <v>213000</v>
      </c>
      <c r="Z376" s="41">
        <f t="shared" si="243"/>
        <v>1</v>
      </c>
      <c r="AA376" s="41">
        <f t="shared" si="244"/>
        <v>0</v>
      </c>
      <c r="AB376" s="6">
        <f t="shared" si="245"/>
        <v>0</v>
      </c>
      <c r="AC376" s="41"/>
      <c r="AD376" s="15">
        <v>1</v>
      </c>
      <c r="AE376" s="41">
        <f t="shared" si="246"/>
        <v>0</v>
      </c>
      <c r="AF376" s="42">
        <f t="shared" si="247"/>
        <v>0</v>
      </c>
    </row>
    <row r="377" spans="1:32">
      <c r="B377" s="31" t="s">
        <v>138</v>
      </c>
      <c r="E377" s="5">
        <f t="shared" si="264"/>
        <v>213000</v>
      </c>
      <c r="F377" s="39"/>
      <c r="G377" s="6">
        <f t="shared" si="250"/>
        <v>0</v>
      </c>
      <c r="I377" s="6">
        <f t="shared" si="251"/>
        <v>0</v>
      </c>
      <c r="K377" s="6">
        <f t="shared" si="252"/>
        <v>0</v>
      </c>
      <c r="M377" s="6">
        <f t="shared" si="253"/>
        <v>0</v>
      </c>
      <c r="O377" s="6">
        <f t="shared" si="254"/>
        <v>0</v>
      </c>
      <c r="Q377" s="6">
        <f t="shared" si="255"/>
        <v>0</v>
      </c>
      <c r="S377" s="6">
        <f t="shared" si="256"/>
        <v>0</v>
      </c>
      <c r="T377" s="41">
        <v>1</v>
      </c>
      <c r="U377" s="6">
        <f t="shared" si="263"/>
        <v>213000</v>
      </c>
      <c r="V377" s="41">
        <v>1</v>
      </c>
      <c r="W377" s="6">
        <f t="shared" si="265"/>
        <v>213000</v>
      </c>
      <c r="X377" s="41">
        <f t="shared" si="241"/>
        <v>1</v>
      </c>
      <c r="Y377" s="5">
        <f t="shared" si="242"/>
        <v>213000</v>
      </c>
      <c r="Z377" s="41">
        <f t="shared" si="243"/>
        <v>1</v>
      </c>
      <c r="AA377" s="41">
        <f t="shared" si="244"/>
        <v>0</v>
      </c>
      <c r="AB377" s="6">
        <f t="shared" si="245"/>
        <v>0</v>
      </c>
      <c r="AC377" s="41"/>
      <c r="AD377" s="15">
        <v>1</v>
      </c>
      <c r="AE377" s="41">
        <f t="shared" si="246"/>
        <v>0</v>
      </c>
      <c r="AF377" s="42">
        <f t="shared" si="247"/>
        <v>0</v>
      </c>
    </row>
    <row r="378" spans="1:32">
      <c r="B378" s="31" t="s">
        <v>139</v>
      </c>
      <c r="E378" s="5">
        <f t="shared" si="264"/>
        <v>213000</v>
      </c>
      <c r="F378" s="39"/>
      <c r="G378" s="6">
        <f t="shared" si="250"/>
        <v>0</v>
      </c>
      <c r="I378" s="6">
        <f t="shared" si="251"/>
        <v>0</v>
      </c>
      <c r="K378" s="6">
        <f t="shared" si="252"/>
        <v>0</v>
      </c>
      <c r="M378" s="6">
        <f t="shared" si="253"/>
        <v>0</v>
      </c>
      <c r="O378" s="6">
        <f t="shared" si="254"/>
        <v>0</v>
      </c>
      <c r="Q378" s="6">
        <f t="shared" si="255"/>
        <v>0</v>
      </c>
      <c r="S378" s="6">
        <f t="shared" si="256"/>
        <v>0</v>
      </c>
      <c r="T378" s="41">
        <v>1</v>
      </c>
      <c r="U378" s="6">
        <f t="shared" si="263"/>
        <v>213000</v>
      </c>
      <c r="V378" s="41">
        <v>1</v>
      </c>
      <c r="W378" s="6">
        <f t="shared" si="265"/>
        <v>213000</v>
      </c>
      <c r="X378" s="41">
        <f t="shared" si="241"/>
        <v>1</v>
      </c>
      <c r="Y378" s="5">
        <f t="shared" si="242"/>
        <v>213000</v>
      </c>
      <c r="Z378" s="41">
        <f t="shared" si="243"/>
        <v>1</v>
      </c>
      <c r="AA378" s="41">
        <f t="shared" si="244"/>
        <v>0</v>
      </c>
      <c r="AB378" s="6">
        <f t="shared" si="245"/>
        <v>0</v>
      </c>
      <c r="AC378" s="41"/>
      <c r="AD378" s="15">
        <v>1</v>
      </c>
      <c r="AE378" s="41">
        <f t="shared" si="246"/>
        <v>0</v>
      </c>
      <c r="AF378" s="42">
        <f t="shared" si="247"/>
        <v>0</v>
      </c>
    </row>
    <row r="379" spans="1:32">
      <c r="B379" s="31" t="s">
        <v>140</v>
      </c>
      <c r="E379" s="5">
        <f t="shared" si="264"/>
        <v>213000</v>
      </c>
      <c r="F379" s="39"/>
      <c r="G379" s="6">
        <f t="shared" si="250"/>
        <v>0</v>
      </c>
      <c r="I379" s="6">
        <f t="shared" si="251"/>
        <v>0</v>
      </c>
      <c r="K379" s="6">
        <f t="shared" si="252"/>
        <v>0</v>
      </c>
      <c r="M379" s="6">
        <f t="shared" si="253"/>
        <v>0</v>
      </c>
      <c r="O379" s="6">
        <f t="shared" si="254"/>
        <v>0</v>
      </c>
      <c r="Q379" s="6">
        <f t="shared" si="255"/>
        <v>0</v>
      </c>
      <c r="S379" s="6">
        <f t="shared" si="256"/>
        <v>0</v>
      </c>
      <c r="T379" s="41">
        <v>1</v>
      </c>
      <c r="U379" s="6">
        <f t="shared" si="263"/>
        <v>213000</v>
      </c>
      <c r="V379" s="41">
        <v>1</v>
      </c>
      <c r="W379" s="6">
        <f t="shared" si="265"/>
        <v>213000</v>
      </c>
      <c r="X379" s="41">
        <f t="shared" si="241"/>
        <v>1</v>
      </c>
      <c r="Y379" s="5">
        <f t="shared" si="242"/>
        <v>213000</v>
      </c>
      <c r="Z379" s="41">
        <f t="shared" si="243"/>
        <v>1</v>
      </c>
      <c r="AA379" s="41">
        <f t="shared" si="244"/>
        <v>0</v>
      </c>
      <c r="AB379" s="6">
        <f t="shared" si="245"/>
        <v>0</v>
      </c>
      <c r="AC379" s="41"/>
      <c r="AD379" s="15">
        <v>1</v>
      </c>
      <c r="AE379" s="41">
        <f t="shared" si="246"/>
        <v>0</v>
      </c>
      <c r="AF379" s="42">
        <f t="shared" si="247"/>
        <v>0</v>
      </c>
    </row>
    <row r="380" spans="1:32">
      <c r="B380" s="81" t="s">
        <v>134</v>
      </c>
      <c r="E380" s="5">
        <f t="shared" si="264"/>
        <v>213000</v>
      </c>
      <c r="F380" s="39"/>
      <c r="G380" s="6">
        <f t="shared" si="250"/>
        <v>0</v>
      </c>
      <c r="I380" s="6">
        <f t="shared" si="251"/>
        <v>0</v>
      </c>
      <c r="K380" s="6">
        <f t="shared" si="252"/>
        <v>0</v>
      </c>
      <c r="M380" s="6">
        <f t="shared" si="253"/>
        <v>0</v>
      </c>
      <c r="O380" s="6">
        <f t="shared" si="254"/>
        <v>0</v>
      </c>
      <c r="Q380" s="6">
        <f t="shared" si="255"/>
        <v>0</v>
      </c>
      <c r="S380" s="6">
        <f t="shared" si="256"/>
        <v>0</v>
      </c>
      <c r="T380" s="41">
        <v>1</v>
      </c>
      <c r="U380" s="6">
        <f t="shared" si="263"/>
        <v>213000</v>
      </c>
      <c r="V380" s="87">
        <v>1</v>
      </c>
      <c r="W380" s="6">
        <f t="shared" si="265"/>
        <v>213000</v>
      </c>
      <c r="X380" s="41">
        <f t="shared" si="241"/>
        <v>1</v>
      </c>
      <c r="Y380" s="5">
        <f t="shared" si="242"/>
        <v>213000</v>
      </c>
      <c r="Z380" s="41">
        <f t="shared" si="243"/>
        <v>1</v>
      </c>
      <c r="AA380" s="41">
        <f t="shared" si="244"/>
        <v>0</v>
      </c>
      <c r="AB380" s="6">
        <f t="shared" si="245"/>
        <v>0</v>
      </c>
      <c r="AC380" s="41"/>
      <c r="AD380" s="15">
        <v>0.99</v>
      </c>
      <c r="AE380" s="41">
        <f t="shared" si="246"/>
        <v>1.0000000000000009E-2</v>
      </c>
      <c r="AF380" s="42">
        <f t="shared" si="247"/>
        <v>2130.0000000000018</v>
      </c>
    </row>
    <row r="381" spans="1:32">
      <c r="A381" s="38" t="s">
        <v>143</v>
      </c>
      <c r="B381" s="35" t="s">
        <v>144</v>
      </c>
      <c r="C381" s="69">
        <f>SUM(E382:E385)</f>
        <v>3196050</v>
      </c>
      <c r="D381" s="67"/>
      <c r="E381" s="14">
        <v>0</v>
      </c>
      <c r="F381" s="39"/>
      <c r="G381" s="6">
        <f t="shared" si="250"/>
        <v>0</v>
      </c>
      <c r="I381" s="6">
        <f t="shared" si="251"/>
        <v>0</v>
      </c>
      <c r="K381" s="6">
        <f t="shared" si="252"/>
        <v>0</v>
      </c>
      <c r="M381" s="6">
        <f t="shared" si="253"/>
        <v>0</v>
      </c>
      <c r="O381" s="6">
        <f t="shared" si="254"/>
        <v>0</v>
      </c>
      <c r="Q381" s="6">
        <f t="shared" si="255"/>
        <v>0</v>
      </c>
      <c r="S381" s="6">
        <f t="shared" si="256"/>
        <v>0</v>
      </c>
      <c r="T381" s="41"/>
      <c r="U381" s="6">
        <f t="shared" si="263"/>
        <v>0</v>
      </c>
      <c r="V381" s="41"/>
      <c r="W381" s="6">
        <f t="shared" si="265"/>
        <v>0</v>
      </c>
      <c r="X381" s="41">
        <f t="shared" si="241"/>
        <v>0</v>
      </c>
      <c r="Y381" s="5">
        <f t="shared" si="242"/>
        <v>0</v>
      </c>
      <c r="Z381" s="41"/>
      <c r="AA381" s="41"/>
      <c r="AB381" s="6">
        <f t="shared" si="245"/>
        <v>0</v>
      </c>
      <c r="AC381" s="41"/>
      <c r="AD381" s="15">
        <v>0</v>
      </c>
      <c r="AE381" s="41">
        <f t="shared" si="246"/>
        <v>0</v>
      </c>
      <c r="AF381" s="42">
        <f t="shared" si="247"/>
        <v>0</v>
      </c>
    </row>
    <row r="382" spans="1:32">
      <c r="B382" s="31" t="s">
        <v>114</v>
      </c>
      <c r="E382" s="5">
        <v>0</v>
      </c>
      <c r="F382" s="39"/>
      <c r="G382" s="6">
        <f t="shared" si="250"/>
        <v>0</v>
      </c>
      <c r="I382" s="6">
        <f t="shared" si="251"/>
        <v>0</v>
      </c>
      <c r="K382" s="6">
        <f t="shared" si="252"/>
        <v>0</v>
      </c>
      <c r="M382" s="6">
        <f t="shared" si="253"/>
        <v>0</v>
      </c>
      <c r="O382" s="6">
        <f t="shared" si="254"/>
        <v>0</v>
      </c>
      <c r="Q382" s="6">
        <f t="shared" si="255"/>
        <v>0</v>
      </c>
      <c r="S382" s="6">
        <f t="shared" si="256"/>
        <v>0</v>
      </c>
      <c r="T382" s="41"/>
      <c r="U382" s="6">
        <f t="shared" si="263"/>
        <v>0</v>
      </c>
      <c r="V382" s="41"/>
      <c r="W382" s="6">
        <f t="shared" si="265"/>
        <v>0</v>
      </c>
      <c r="X382" s="41">
        <f t="shared" si="241"/>
        <v>0</v>
      </c>
      <c r="Y382" s="5">
        <f t="shared" si="242"/>
        <v>0</v>
      </c>
      <c r="Z382" s="41"/>
      <c r="AA382" s="41"/>
      <c r="AB382" s="6">
        <f t="shared" si="245"/>
        <v>0</v>
      </c>
      <c r="AC382" s="41"/>
      <c r="AD382" s="15">
        <v>0</v>
      </c>
      <c r="AE382" s="41">
        <f t="shared" si="246"/>
        <v>0</v>
      </c>
      <c r="AF382" s="42">
        <f t="shared" si="247"/>
        <v>0</v>
      </c>
    </row>
    <row r="383" spans="1:32">
      <c r="B383" s="31" t="s">
        <v>106</v>
      </c>
      <c r="E383" s="5">
        <v>639210</v>
      </c>
      <c r="F383" s="39"/>
      <c r="G383" s="6">
        <f t="shared" si="250"/>
        <v>0</v>
      </c>
      <c r="I383" s="6">
        <f t="shared" si="251"/>
        <v>0</v>
      </c>
      <c r="K383" s="6">
        <f t="shared" si="252"/>
        <v>0</v>
      </c>
      <c r="M383" s="6">
        <f t="shared" si="253"/>
        <v>0</v>
      </c>
      <c r="O383" s="6">
        <f t="shared" si="254"/>
        <v>0</v>
      </c>
      <c r="Q383" s="6">
        <f t="shared" si="255"/>
        <v>0</v>
      </c>
      <c r="R383" s="40">
        <v>0.5</v>
      </c>
      <c r="S383" s="6">
        <f t="shared" si="256"/>
        <v>319605</v>
      </c>
      <c r="T383" s="41">
        <v>0.5</v>
      </c>
      <c r="U383" s="6">
        <f t="shared" si="263"/>
        <v>319605</v>
      </c>
      <c r="V383" s="41">
        <v>0.5</v>
      </c>
      <c r="W383" s="6">
        <f t="shared" si="265"/>
        <v>319605</v>
      </c>
      <c r="X383" s="41">
        <f t="shared" si="241"/>
        <v>1</v>
      </c>
      <c r="Y383" s="5">
        <f t="shared" si="242"/>
        <v>639210</v>
      </c>
      <c r="Z383" s="41">
        <f t="shared" si="243"/>
        <v>1</v>
      </c>
      <c r="AA383" s="41">
        <f t="shared" si="244"/>
        <v>0</v>
      </c>
      <c r="AB383" s="6">
        <f t="shared" si="245"/>
        <v>0</v>
      </c>
      <c r="AC383" s="41"/>
      <c r="AD383" s="15">
        <v>1</v>
      </c>
      <c r="AE383" s="41">
        <f t="shared" si="246"/>
        <v>0</v>
      </c>
      <c r="AF383" s="42">
        <f t="shared" si="247"/>
        <v>0</v>
      </c>
    </row>
    <row r="384" spans="1:32">
      <c r="B384" s="31" t="s">
        <v>145</v>
      </c>
      <c r="E384" s="5">
        <v>1598025</v>
      </c>
      <c r="F384" s="39"/>
      <c r="G384" s="6">
        <f t="shared" si="250"/>
        <v>0</v>
      </c>
      <c r="I384" s="6">
        <f t="shared" si="251"/>
        <v>0</v>
      </c>
      <c r="K384" s="6">
        <f t="shared" si="252"/>
        <v>0</v>
      </c>
      <c r="M384" s="6">
        <f t="shared" si="253"/>
        <v>0</v>
      </c>
      <c r="O384" s="6">
        <f t="shared" si="254"/>
        <v>0</v>
      </c>
      <c r="Q384" s="6">
        <f t="shared" si="255"/>
        <v>0</v>
      </c>
      <c r="R384" s="40">
        <v>0.5</v>
      </c>
      <c r="S384" s="6">
        <f t="shared" si="256"/>
        <v>799012.5</v>
      </c>
      <c r="T384" s="41">
        <v>0.5</v>
      </c>
      <c r="U384" s="6">
        <f t="shared" si="263"/>
        <v>799012.5</v>
      </c>
      <c r="V384" s="41">
        <v>0.5</v>
      </c>
      <c r="W384" s="6">
        <f t="shared" si="265"/>
        <v>799012.5</v>
      </c>
      <c r="X384" s="41">
        <f t="shared" si="241"/>
        <v>1</v>
      </c>
      <c r="Y384" s="5">
        <f t="shared" si="242"/>
        <v>1598025</v>
      </c>
      <c r="Z384" s="41">
        <f t="shared" si="243"/>
        <v>1</v>
      </c>
      <c r="AA384" s="41">
        <f t="shared" si="244"/>
        <v>0</v>
      </c>
      <c r="AB384" s="6">
        <f t="shared" si="245"/>
        <v>0</v>
      </c>
      <c r="AC384" s="41"/>
      <c r="AD384" s="15">
        <v>1</v>
      </c>
      <c r="AE384" s="41">
        <f t="shared" si="246"/>
        <v>0</v>
      </c>
      <c r="AF384" s="42">
        <f t="shared" si="247"/>
        <v>0</v>
      </c>
    </row>
    <row r="385" spans="1:32">
      <c r="B385" s="81" t="s">
        <v>110</v>
      </c>
      <c r="E385" s="5">
        <v>958815</v>
      </c>
      <c r="F385" s="39"/>
      <c r="G385" s="6">
        <f t="shared" si="250"/>
        <v>0</v>
      </c>
      <c r="I385" s="6">
        <f t="shared" si="251"/>
        <v>0</v>
      </c>
      <c r="K385" s="6">
        <f t="shared" si="252"/>
        <v>0</v>
      </c>
      <c r="M385" s="6">
        <f t="shared" si="253"/>
        <v>0</v>
      </c>
      <c r="O385" s="6">
        <f t="shared" si="254"/>
        <v>0</v>
      </c>
      <c r="Q385" s="6">
        <f t="shared" si="255"/>
        <v>0</v>
      </c>
      <c r="S385" s="6">
        <f t="shared" si="256"/>
        <v>0</v>
      </c>
      <c r="T385" s="41">
        <v>1</v>
      </c>
      <c r="U385" s="6">
        <f t="shared" si="263"/>
        <v>958815</v>
      </c>
      <c r="V385" s="97">
        <v>0.95</v>
      </c>
      <c r="W385" s="98">
        <f t="shared" si="265"/>
        <v>910874.25</v>
      </c>
      <c r="X385" s="97">
        <f t="shared" si="241"/>
        <v>1</v>
      </c>
      <c r="Y385" s="99">
        <f t="shared" si="242"/>
        <v>958815</v>
      </c>
      <c r="Z385" s="97">
        <f t="shared" si="243"/>
        <v>0.95</v>
      </c>
      <c r="AA385" s="97">
        <f t="shared" si="244"/>
        <v>5.0000000000000044E-2</v>
      </c>
      <c r="AB385" s="98">
        <f t="shared" si="245"/>
        <v>47940.750000000044</v>
      </c>
      <c r="AC385" s="41"/>
      <c r="AD385" s="15">
        <v>0.98</v>
      </c>
      <c r="AE385" s="41">
        <f t="shared" si="246"/>
        <v>-3.0000000000000027E-2</v>
      </c>
      <c r="AF385" s="42">
        <f t="shared" si="247"/>
        <v>-28764.450000000026</v>
      </c>
    </row>
    <row r="386" spans="1:32">
      <c r="A386" s="38" t="s">
        <v>146</v>
      </c>
      <c r="B386" s="35" t="s">
        <v>31</v>
      </c>
      <c r="C386" s="67"/>
      <c r="D386" s="67"/>
      <c r="E386" s="14">
        <v>0</v>
      </c>
      <c r="F386" s="39"/>
      <c r="G386" s="6">
        <f t="shared" si="250"/>
        <v>0</v>
      </c>
      <c r="I386" s="6">
        <f t="shared" si="251"/>
        <v>0</v>
      </c>
      <c r="K386" s="6">
        <f t="shared" si="252"/>
        <v>0</v>
      </c>
      <c r="M386" s="6">
        <f t="shared" si="253"/>
        <v>0</v>
      </c>
      <c r="O386" s="6">
        <f t="shared" si="254"/>
        <v>0</v>
      </c>
      <c r="Q386" s="6">
        <f t="shared" si="255"/>
        <v>0</v>
      </c>
      <c r="S386" s="6">
        <f t="shared" si="256"/>
        <v>0</v>
      </c>
      <c r="T386" s="41"/>
      <c r="U386" s="6">
        <f t="shared" si="263"/>
        <v>0</v>
      </c>
      <c r="V386" s="41"/>
      <c r="W386" s="6">
        <f t="shared" si="258"/>
        <v>0</v>
      </c>
      <c r="X386" s="41">
        <f t="shared" si="241"/>
        <v>0</v>
      </c>
      <c r="Y386" s="5">
        <f t="shared" si="242"/>
        <v>0</v>
      </c>
      <c r="Z386" s="41"/>
      <c r="AA386" s="41"/>
      <c r="AB386" s="6">
        <f t="shared" si="245"/>
        <v>0</v>
      </c>
      <c r="AC386" s="41"/>
      <c r="AD386" s="15">
        <v>0</v>
      </c>
      <c r="AE386" s="41">
        <f t="shared" si="246"/>
        <v>0</v>
      </c>
      <c r="AF386" s="42">
        <f t="shared" si="247"/>
        <v>0</v>
      </c>
    </row>
    <row r="387" spans="1:32">
      <c r="B387" s="35" t="s">
        <v>129</v>
      </c>
      <c r="C387" s="69">
        <v>1065350</v>
      </c>
      <c r="D387" s="67"/>
      <c r="E387" s="5"/>
      <c r="F387" s="39"/>
      <c r="G387" s="6">
        <f t="shared" si="250"/>
        <v>0</v>
      </c>
      <c r="I387" s="6">
        <f t="shared" si="251"/>
        <v>0</v>
      </c>
      <c r="K387" s="6">
        <f t="shared" si="252"/>
        <v>0</v>
      </c>
      <c r="M387" s="6">
        <f t="shared" si="253"/>
        <v>0</v>
      </c>
      <c r="O387" s="6">
        <f t="shared" si="254"/>
        <v>0</v>
      </c>
      <c r="Q387" s="6">
        <f t="shared" si="255"/>
        <v>0</v>
      </c>
      <c r="S387" s="6">
        <f t="shared" si="256"/>
        <v>0</v>
      </c>
      <c r="T387" s="41"/>
      <c r="U387" s="6">
        <f t="shared" si="263"/>
        <v>0</v>
      </c>
      <c r="V387" s="41"/>
      <c r="W387" s="6">
        <f t="shared" si="258"/>
        <v>0</v>
      </c>
      <c r="X387" s="41">
        <f t="shared" si="241"/>
        <v>0</v>
      </c>
      <c r="Y387" s="5">
        <f t="shared" si="242"/>
        <v>0</v>
      </c>
      <c r="Z387" s="41"/>
      <c r="AA387" s="41"/>
      <c r="AB387" s="6">
        <f t="shared" si="245"/>
        <v>0</v>
      </c>
      <c r="AC387" s="41"/>
      <c r="AD387" s="15">
        <v>0</v>
      </c>
      <c r="AE387" s="41">
        <f t="shared" si="246"/>
        <v>0</v>
      </c>
      <c r="AF387" s="42">
        <f t="shared" si="247"/>
        <v>0</v>
      </c>
    </row>
    <row r="388" spans="1:32" ht="15" customHeight="1">
      <c r="B388" s="31" t="s">
        <v>33</v>
      </c>
      <c r="E388" s="5">
        <f>+C387*0.85</f>
        <v>905547.5</v>
      </c>
      <c r="F388" s="39"/>
      <c r="M388" s="6">
        <f t="shared" si="253"/>
        <v>0</v>
      </c>
      <c r="N388" s="40">
        <v>0.3</v>
      </c>
      <c r="O388" s="6">
        <f t="shared" si="254"/>
        <v>271664.25</v>
      </c>
      <c r="Q388" s="6">
        <f t="shared" si="255"/>
        <v>0</v>
      </c>
      <c r="R388" s="40">
        <v>0.7</v>
      </c>
      <c r="S388" s="6">
        <f t="shared" si="256"/>
        <v>633883.25</v>
      </c>
      <c r="T388" s="41"/>
      <c r="U388" s="6">
        <f t="shared" si="263"/>
        <v>0</v>
      </c>
      <c r="V388" s="41"/>
      <c r="W388" s="6">
        <f t="shared" si="258"/>
        <v>0</v>
      </c>
      <c r="X388" s="41">
        <f t="shared" si="241"/>
        <v>1</v>
      </c>
      <c r="Y388" s="5">
        <f t="shared" si="242"/>
        <v>905547.5</v>
      </c>
      <c r="Z388" s="41">
        <f t="shared" si="243"/>
        <v>1</v>
      </c>
      <c r="AA388" s="41">
        <f t="shared" si="244"/>
        <v>0</v>
      </c>
      <c r="AB388" s="6">
        <f t="shared" si="245"/>
        <v>0</v>
      </c>
      <c r="AC388" s="41"/>
      <c r="AD388" s="15">
        <v>1</v>
      </c>
      <c r="AE388" s="41">
        <f t="shared" si="246"/>
        <v>0</v>
      </c>
      <c r="AF388" s="42">
        <f t="shared" si="247"/>
        <v>0</v>
      </c>
    </row>
    <row r="389" spans="1:32">
      <c r="B389" s="31" t="s">
        <v>34</v>
      </c>
      <c r="E389" s="5">
        <f>+C387*0.1</f>
        <v>106535</v>
      </c>
      <c r="F389" s="39"/>
      <c r="M389" s="6">
        <f t="shared" si="253"/>
        <v>0</v>
      </c>
      <c r="O389" s="6">
        <f t="shared" si="254"/>
        <v>0</v>
      </c>
      <c r="Q389" s="6">
        <f t="shared" si="255"/>
        <v>0</v>
      </c>
      <c r="S389" s="6">
        <f t="shared" si="256"/>
        <v>0</v>
      </c>
      <c r="T389" s="41">
        <v>1</v>
      </c>
      <c r="U389" s="6">
        <f t="shared" si="263"/>
        <v>106535</v>
      </c>
      <c r="V389" s="93">
        <v>0.8</v>
      </c>
      <c r="W389" s="94">
        <f t="shared" ref="W389:W390" si="266">V389*E389</f>
        <v>85228</v>
      </c>
      <c r="X389" s="41">
        <f t="shared" si="241"/>
        <v>1</v>
      </c>
      <c r="Y389" s="5">
        <f t="shared" si="242"/>
        <v>106535</v>
      </c>
      <c r="Z389" s="41">
        <f t="shared" si="243"/>
        <v>0.8</v>
      </c>
      <c r="AA389" s="93">
        <f t="shared" si="244"/>
        <v>0.19999999999999996</v>
      </c>
      <c r="AB389" s="94">
        <f t="shared" si="245"/>
        <v>21306.999999999996</v>
      </c>
      <c r="AC389" s="41"/>
      <c r="AD389" s="15">
        <v>1</v>
      </c>
      <c r="AE389" s="41">
        <f t="shared" si="246"/>
        <v>-0.19999999999999996</v>
      </c>
      <c r="AF389" s="42">
        <f t="shared" si="247"/>
        <v>-21306.999999999996</v>
      </c>
    </row>
    <row r="390" spans="1:32">
      <c r="B390" s="31" t="s">
        <v>35</v>
      </c>
      <c r="E390" s="5">
        <f>+C387*0.05</f>
        <v>53267.5</v>
      </c>
      <c r="F390" s="39"/>
      <c r="M390" s="6">
        <f t="shared" si="253"/>
        <v>0</v>
      </c>
      <c r="O390" s="6">
        <f t="shared" si="254"/>
        <v>0</v>
      </c>
      <c r="Q390" s="6">
        <f t="shared" si="255"/>
        <v>0</v>
      </c>
      <c r="S390" s="6">
        <f t="shared" si="256"/>
        <v>0</v>
      </c>
      <c r="T390" s="41">
        <v>1</v>
      </c>
      <c r="U390" s="6">
        <f t="shared" si="263"/>
        <v>53267.5</v>
      </c>
      <c r="V390" s="93">
        <v>0.8</v>
      </c>
      <c r="W390" s="94">
        <f t="shared" si="266"/>
        <v>42614</v>
      </c>
      <c r="X390" s="41">
        <f t="shared" ref="X390:X453" si="267">F390+H390+J390+L390+N390+P390+R390+T390</f>
        <v>1</v>
      </c>
      <c r="Y390" s="5">
        <f t="shared" ref="Y390:Y453" si="268">G390+I390+K390+M390+O390+Q390+S390+U390</f>
        <v>53267.5</v>
      </c>
      <c r="Z390" s="41">
        <f t="shared" ref="Z390:Z453" si="269">F390+H390+J390+L390+N390+P390+R390+V390</f>
        <v>0.8</v>
      </c>
      <c r="AA390" s="93">
        <f t="shared" ref="AA390:AA453" si="270">100%-Z390</f>
        <v>0.19999999999999996</v>
      </c>
      <c r="AB390" s="94">
        <f t="shared" ref="AB390:AB453" si="271">E390*AA390</f>
        <v>10653.499999999998</v>
      </c>
      <c r="AC390" s="41"/>
      <c r="AD390" s="15">
        <v>1</v>
      </c>
      <c r="AE390" s="41">
        <f t="shared" ref="AE390:AE453" si="272">Z390-AD390</f>
        <v>-0.19999999999999996</v>
      </c>
      <c r="AF390" s="42">
        <f t="shared" ref="AF390:AF453" si="273">AE390*E390</f>
        <v>-10653.499999999998</v>
      </c>
    </row>
    <row r="391" spans="1:32">
      <c r="B391" s="35" t="s">
        <v>147</v>
      </c>
      <c r="C391" s="14">
        <v>3409120</v>
      </c>
      <c r="D391" s="67"/>
      <c r="E391" s="5"/>
      <c r="F391" s="39"/>
      <c r="G391" s="6">
        <f t="shared" si="250"/>
        <v>0</v>
      </c>
      <c r="I391" s="6">
        <f>+H391*E391</f>
        <v>0</v>
      </c>
      <c r="K391" s="6">
        <f>+J391*E391</f>
        <v>0</v>
      </c>
      <c r="M391" s="6">
        <f t="shared" si="253"/>
        <v>0</v>
      </c>
      <c r="O391" s="6">
        <f t="shared" si="254"/>
        <v>0</v>
      </c>
      <c r="Q391" s="6">
        <f t="shared" si="255"/>
        <v>0</v>
      </c>
      <c r="S391" s="6">
        <f t="shared" si="256"/>
        <v>0</v>
      </c>
      <c r="T391" s="41"/>
      <c r="U391" s="6">
        <f t="shared" si="263"/>
        <v>0</v>
      </c>
      <c r="V391" s="41"/>
      <c r="W391" s="6">
        <f t="shared" si="258"/>
        <v>0</v>
      </c>
      <c r="X391" s="41">
        <f t="shared" si="267"/>
        <v>0</v>
      </c>
      <c r="Y391" s="5">
        <f t="shared" si="268"/>
        <v>0</v>
      </c>
      <c r="Z391" s="41"/>
      <c r="AA391" s="41"/>
      <c r="AB391" s="6">
        <f t="shared" si="271"/>
        <v>0</v>
      </c>
      <c r="AC391" s="41"/>
      <c r="AD391" s="15">
        <v>0</v>
      </c>
      <c r="AE391" s="41">
        <f t="shared" si="272"/>
        <v>0</v>
      </c>
      <c r="AF391" s="42">
        <f t="shared" si="273"/>
        <v>0</v>
      </c>
    </row>
    <row r="392" spans="1:32" ht="15" customHeight="1">
      <c r="B392" s="31" t="s">
        <v>33</v>
      </c>
      <c r="E392" s="5">
        <f>+C391*0.85</f>
        <v>2897752</v>
      </c>
      <c r="F392" s="39"/>
      <c r="M392" s="6">
        <f t="shared" si="253"/>
        <v>0</v>
      </c>
      <c r="O392" s="6">
        <f t="shared" si="254"/>
        <v>0</v>
      </c>
      <c r="P392" s="40">
        <v>1</v>
      </c>
      <c r="Q392" s="6">
        <f t="shared" si="255"/>
        <v>2897752</v>
      </c>
      <c r="S392" s="6">
        <f t="shared" si="256"/>
        <v>0</v>
      </c>
      <c r="T392" s="41"/>
      <c r="U392" s="6">
        <f t="shared" si="263"/>
        <v>0</v>
      </c>
      <c r="V392" s="41"/>
      <c r="W392" s="6">
        <f t="shared" si="258"/>
        <v>0</v>
      </c>
      <c r="X392" s="41">
        <f t="shared" si="267"/>
        <v>1</v>
      </c>
      <c r="Y392" s="5">
        <f t="shared" si="268"/>
        <v>2897752</v>
      </c>
      <c r="Z392" s="41">
        <f t="shared" si="269"/>
        <v>1</v>
      </c>
      <c r="AA392" s="41">
        <f t="shared" si="270"/>
        <v>0</v>
      </c>
      <c r="AB392" s="6">
        <f t="shared" si="271"/>
        <v>0</v>
      </c>
      <c r="AC392" s="41"/>
      <c r="AD392" s="15">
        <v>1</v>
      </c>
      <c r="AE392" s="41">
        <f t="shared" si="272"/>
        <v>0</v>
      </c>
      <c r="AF392" s="42">
        <f t="shared" si="273"/>
        <v>0</v>
      </c>
    </row>
    <row r="393" spans="1:32">
      <c r="B393" s="31" t="s">
        <v>34</v>
      </c>
      <c r="E393" s="5">
        <f>+C391*0.1</f>
        <v>340912</v>
      </c>
      <c r="F393" s="39"/>
      <c r="M393" s="6">
        <f t="shared" si="253"/>
        <v>0</v>
      </c>
      <c r="O393" s="6">
        <f t="shared" si="254"/>
        <v>0</v>
      </c>
      <c r="Q393" s="6">
        <f t="shared" si="255"/>
        <v>0</v>
      </c>
      <c r="S393" s="6">
        <f t="shared" si="256"/>
        <v>0</v>
      </c>
      <c r="T393" s="41">
        <v>1</v>
      </c>
      <c r="U393" s="6">
        <f t="shared" si="263"/>
        <v>340912</v>
      </c>
      <c r="V393" s="41">
        <v>1</v>
      </c>
      <c r="W393" s="6">
        <f t="shared" ref="W393:W394" si="274">V393*E393</f>
        <v>340912</v>
      </c>
      <c r="X393" s="41">
        <f t="shared" si="267"/>
        <v>1</v>
      </c>
      <c r="Y393" s="5">
        <f t="shared" si="268"/>
        <v>340912</v>
      </c>
      <c r="Z393" s="41">
        <f t="shared" si="269"/>
        <v>1</v>
      </c>
      <c r="AA393" s="41">
        <f t="shared" si="270"/>
        <v>0</v>
      </c>
      <c r="AB393" s="6">
        <f t="shared" si="271"/>
        <v>0</v>
      </c>
      <c r="AC393" s="41"/>
      <c r="AD393" s="15">
        <v>1</v>
      </c>
      <c r="AE393" s="41">
        <f t="shared" si="272"/>
        <v>0</v>
      </c>
      <c r="AF393" s="42">
        <f t="shared" si="273"/>
        <v>0</v>
      </c>
    </row>
    <row r="394" spans="1:32">
      <c r="B394" s="31" t="s">
        <v>35</v>
      </c>
      <c r="E394" s="5">
        <f>+C391*0.05</f>
        <v>170456</v>
      </c>
      <c r="F394" s="39"/>
      <c r="M394" s="6">
        <f t="shared" si="253"/>
        <v>0</v>
      </c>
      <c r="O394" s="6">
        <f t="shared" si="254"/>
        <v>0</v>
      </c>
      <c r="Q394" s="6">
        <f t="shared" si="255"/>
        <v>0</v>
      </c>
      <c r="S394" s="6">
        <f t="shared" si="256"/>
        <v>0</v>
      </c>
      <c r="T394" s="41">
        <v>1</v>
      </c>
      <c r="U394" s="6">
        <f t="shared" si="263"/>
        <v>170456</v>
      </c>
      <c r="V394" s="41">
        <v>1</v>
      </c>
      <c r="W394" s="6">
        <f t="shared" si="274"/>
        <v>170456</v>
      </c>
      <c r="X394" s="41">
        <f t="shared" si="267"/>
        <v>1</v>
      </c>
      <c r="Y394" s="5">
        <f t="shared" si="268"/>
        <v>170456</v>
      </c>
      <c r="Z394" s="41">
        <f t="shared" si="269"/>
        <v>1</v>
      </c>
      <c r="AA394" s="41">
        <f t="shared" si="270"/>
        <v>0</v>
      </c>
      <c r="AB394" s="6">
        <f t="shared" si="271"/>
        <v>0</v>
      </c>
      <c r="AC394" s="41"/>
      <c r="AD394" s="15">
        <v>1</v>
      </c>
      <c r="AE394" s="41">
        <f t="shared" si="272"/>
        <v>0</v>
      </c>
      <c r="AF394" s="42">
        <f t="shared" si="273"/>
        <v>0</v>
      </c>
    </row>
    <row r="395" spans="1:32">
      <c r="B395" s="35" t="s">
        <v>131</v>
      </c>
      <c r="C395" s="14">
        <f>3196050+213070</f>
        <v>3409120</v>
      </c>
      <c r="D395" s="67"/>
      <c r="E395" s="5"/>
      <c r="F395" s="39"/>
      <c r="G395" s="6">
        <f t="shared" si="250"/>
        <v>0</v>
      </c>
      <c r="I395" s="6">
        <f>+H395*E395</f>
        <v>0</v>
      </c>
      <c r="K395" s="6">
        <f>+J395*E395</f>
        <v>0</v>
      </c>
      <c r="M395" s="6">
        <f t="shared" si="253"/>
        <v>0</v>
      </c>
      <c r="O395" s="6">
        <f t="shared" si="254"/>
        <v>0</v>
      </c>
      <c r="Q395" s="6">
        <f t="shared" si="255"/>
        <v>0</v>
      </c>
      <c r="S395" s="6">
        <f t="shared" si="256"/>
        <v>0</v>
      </c>
      <c r="T395" s="41"/>
      <c r="U395" s="6">
        <f t="shared" si="263"/>
        <v>0</v>
      </c>
      <c r="V395" s="41"/>
      <c r="W395" s="6">
        <f t="shared" si="258"/>
        <v>0</v>
      </c>
      <c r="X395" s="41">
        <f t="shared" si="267"/>
        <v>0</v>
      </c>
      <c r="Y395" s="5">
        <f t="shared" si="268"/>
        <v>0</v>
      </c>
      <c r="Z395" s="41"/>
      <c r="AA395" s="41"/>
      <c r="AB395" s="6">
        <f t="shared" si="271"/>
        <v>0</v>
      </c>
      <c r="AC395" s="41"/>
      <c r="AD395" s="15">
        <v>0</v>
      </c>
      <c r="AE395" s="41">
        <f t="shared" si="272"/>
        <v>0</v>
      </c>
      <c r="AF395" s="42">
        <f t="shared" si="273"/>
        <v>0</v>
      </c>
    </row>
    <row r="396" spans="1:32" ht="15" customHeight="1">
      <c r="B396" s="31" t="s">
        <v>33</v>
      </c>
      <c r="E396" s="5">
        <f>+C395*0.85</f>
        <v>2897752</v>
      </c>
      <c r="F396" s="39"/>
      <c r="M396" s="6">
        <f t="shared" si="253"/>
        <v>0</v>
      </c>
      <c r="O396" s="6">
        <f t="shared" si="254"/>
        <v>0</v>
      </c>
      <c r="P396" s="40">
        <v>1</v>
      </c>
      <c r="Q396" s="6">
        <f t="shared" si="255"/>
        <v>2897752</v>
      </c>
      <c r="S396" s="6">
        <f t="shared" si="256"/>
        <v>0</v>
      </c>
      <c r="T396" s="41"/>
      <c r="U396" s="6">
        <f t="shared" si="263"/>
        <v>0</v>
      </c>
      <c r="V396" s="41"/>
      <c r="W396" s="6">
        <f t="shared" si="258"/>
        <v>0</v>
      </c>
      <c r="X396" s="41">
        <f t="shared" si="267"/>
        <v>1</v>
      </c>
      <c r="Y396" s="5">
        <f t="shared" si="268"/>
        <v>2897752</v>
      </c>
      <c r="Z396" s="41">
        <f t="shared" si="269"/>
        <v>1</v>
      </c>
      <c r="AA396" s="41">
        <f t="shared" si="270"/>
        <v>0</v>
      </c>
      <c r="AB396" s="6">
        <f t="shared" si="271"/>
        <v>0</v>
      </c>
      <c r="AC396" s="41"/>
      <c r="AD396" s="15">
        <v>1</v>
      </c>
      <c r="AE396" s="41">
        <f t="shared" si="272"/>
        <v>0</v>
      </c>
      <c r="AF396" s="42">
        <f t="shared" si="273"/>
        <v>0</v>
      </c>
    </row>
    <row r="397" spans="1:32">
      <c r="B397" s="31" t="s">
        <v>34</v>
      </c>
      <c r="E397" s="5">
        <f>+C395*0.1</f>
        <v>340912</v>
      </c>
      <c r="F397" s="39"/>
      <c r="M397" s="6">
        <f t="shared" si="253"/>
        <v>0</v>
      </c>
      <c r="O397" s="6">
        <f t="shared" si="254"/>
        <v>0</v>
      </c>
      <c r="Q397" s="6">
        <f t="shared" si="255"/>
        <v>0</v>
      </c>
      <c r="S397" s="6">
        <f t="shared" si="256"/>
        <v>0</v>
      </c>
      <c r="T397" s="41">
        <v>1</v>
      </c>
      <c r="U397" s="6">
        <f t="shared" si="263"/>
        <v>340912</v>
      </c>
      <c r="V397" s="41">
        <v>1</v>
      </c>
      <c r="W397" s="6">
        <f t="shared" ref="W397:W398" si="275">V397*E397</f>
        <v>340912</v>
      </c>
      <c r="X397" s="41">
        <f t="shared" si="267"/>
        <v>1</v>
      </c>
      <c r="Y397" s="5">
        <f t="shared" si="268"/>
        <v>340912</v>
      </c>
      <c r="Z397" s="41">
        <f t="shared" si="269"/>
        <v>1</v>
      </c>
      <c r="AA397" s="41">
        <f t="shared" si="270"/>
        <v>0</v>
      </c>
      <c r="AB397" s="6">
        <f t="shared" si="271"/>
        <v>0</v>
      </c>
      <c r="AC397" s="41"/>
      <c r="AD397" s="15">
        <v>1</v>
      </c>
      <c r="AE397" s="41">
        <f t="shared" si="272"/>
        <v>0</v>
      </c>
      <c r="AF397" s="42">
        <f t="shared" si="273"/>
        <v>0</v>
      </c>
    </row>
    <row r="398" spans="1:32">
      <c r="B398" s="31" t="s">
        <v>35</v>
      </c>
      <c r="E398" s="5">
        <f>+C395*0.05</f>
        <v>170456</v>
      </c>
      <c r="F398" s="39"/>
      <c r="M398" s="6">
        <f t="shared" si="253"/>
        <v>0</v>
      </c>
      <c r="O398" s="6">
        <f t="shared" si="254"/>
        <v>0</v>
      </c>
      <c r="Q398" s="6">
        <f t="shared" si="255"/>
        <v>0</v>
      </c>
      <c r="S398" s="6">
        <f t="shared" si="256"/>
        <v>0</v>
      </c>
      <c r="T398" s="41">
        <v>1</v>
      </c>
      <c r="U398" s="6">
        <f t="shared" si="263"/>
        <v>170456</v>
      </c>
      <c r="V398" s="41">
        <v>1</v>
      </c>
      <c r="W398" s="6">
        <f t="shared" si="275"/>
        <v>170456</v>
      </c>
      <c r="X398" s="41">
        <f t="shared" si="267"/>
        <v>1</v>
      </c>
      <c r="Y398" s="5">
        <f t="shared" si="268"/>
        <v>170456</v>
      </c>
      <c r="Z398" s="41">
        <f t="shared" si="269"/>
        <v>1</v>
      </c>
      <c r="AA398" s="41">
        <f t="shared" si="270"/>
        <v>0</v>
      </c>
      <c r="AB398" s="6">
        <f t="shared" si="271"/>
        <v>0</v>
      </c>
      <c r="AC398" s="41"/>
      <c r="AD398" s="15">
        <v>1</v>
      </c>
      <c r="AE398" s="41">
        <f t="shared" si="272"/>
        <v>0</v>
      </c>
      <c r="AF398" s="42">
        <f t="shared" si="273"/>
        <v>0</v>
      </c>
    </row>
    <row r="399" spans="1:32">
      <c r="A399" s="38" t="s">
        <v>148</v>
      </c>
      <c r="B399" s="35" t="s">
        <v>71</v>
      </c>
      <c r="E399" s="5"/>
      <c r="F399" s="39"/>
      <c r="M399" s="6">
        <f t="shared" si="253"/>
        <v>0</v>
      </c>
      <c r="O399" s="6">
        <f t="shared" si="254"/>
        <v>0</v>
      </c>
      <c r="Q399" s="6">
        <f t="shared" si="255"/>
        <v>0</v>
      </c>
      <c r="S399" s="6">
        <f t="shared" si="256"/>
        <v>0</v>
      </c>
      <c r="T399" s="41"/>
      <c r="U399" s="6">
        <f t="shared" si="263"/>
        <v>0</v>
      </c>
      <c r="V399" s="41"/>
      <c r="W399" s="6">
        <f t="shared" si="258"/>
        <v>0</v>
      </c>
      <c r="X399" s="41">
        <f t="shared" si="267"/>
        <v>0</v>
      </c>
      <c r="Y399" s="5">
        <f t="shared" si="268"/>
        <v>0</v>
      </c>
      <c r="Z399" s="41"/>
      <c r="AA399" s="41"/>
      <c r="AB399" s="6">
        <f t="shared" si="271"/>
        <v>0</v>
      </c>
      <c r="AC399" s="41"/>
      <c r="AD399" s="15">
        <v>0</v>
      </c>
      <c r="AE399" s="41">
        <f t="shared" si="272"/>
        <v>0</v>
      </c>
      <c r="AF399" s="42">
        <f t="shared" si="273"/>
        <v>0</v>
      </c>
    </row>
    <row r="400" spans="1:32">
      <c r="B400" s="35" t="s">
        <v>149</v>
      </c>
      <c r="C400" s="14">
        <f>1065350+213070</f>
        <v>1278420</v>
      </c>
      <c r="D400" s="67"/>
      <c r="E400" s="5"/>
      <c r="F400" s="39"/>
      <c r="G400" s="6">
        <f t="shared" si="250"/>
        <v>0</v>
      </c>
      <c r="I400" s="6">
        <f>+H400*E400</f>
        <v>0</v>
      </c>
      <c r="K400" s="6">
        <f>+J400*E400</f>
        <v>0</v>
      </c>
      <c r="M400" s="6">
        <f t="shared" ref="M400:M419" si="276">+L400*E400</f>
        <v>0</v>
      </c>
      <c r="O400" s="6">
        <f t="shared" ref="O400:O419" si="277">+N400*E400</f>
        <v>0</v>
      </c>
      <c r="Q400" s="6">
        <f t="shared" ref="Q400:Q419" si="278">+P400*E400</f>
        <v>0</v>
      </c>
      <c r="S400" s="6">
        <f t="shared" ref="S400:S419" si="279">+R400*E400</f>
        <v>0</v>
      </c>
      <c r="T400" s="41"/>
      <c r="U400" s="6">
        <f t="shared" ref="U400:U419" si="280">+T400*E400</f>
        <v>0</v>
      </c>
      <c r="V400" s="41"/>
      <c r="W400" s="6">
        <f t="shared" ref="W400:W413" si="281">+V400*G400</f>
        <v>0</v>
      </c>
      <c r="X400" s="41">
        <f t="shared" si="267"/>
        <v>0</v>
      </c>
      <c r="Y400" s="5">
        <f t="shared" si="268"/>
        <v>0</v>
      </c>
      <c r="Z400" s="41"/>
      <c r="AA400" s="41"/>
      <c r="AB400" s="6">
        <f t="shared" si="271"/>
        <v>0</v>
      </c>
      <c r="AC400" s="41"/>
      <c r="AD400" s="15">
        <v>0</v>
      </c>
      <c r="AE400" s="41">
        <f t="shared" si="272"/>
        <v>0</v>
      </c>
      <c r="AF400" s="42">
        <f t="shared" si="273"/>
        <v>0</v>
      </c>
    </row>
    <row r="401" spans="1:32">
      <c r="B401" s="31" t="s">
        <v>33</v>
      </c>
      <c r="C401" s="67"/>
      <c r="E401" s="5">
        <f>+C400*0.85</f>
        <v>1086657</v>
      </c>
      <c r="F401" s="39"/>
      <c r="M401" s="6">
        <f t="shared" si="276"/>
        <v>0</v>
      </c>
      <c r="O401" s="6">
        <f t="shared" si="277"/>
        <v>0</v>
      </c>
      <c r="P401" s="40">
        <v>0.5</v>
      </c>
      <c r="Q401" s="6">
        <f t="shared" si="278"/>
        <v>543328.5</v>
      </c>
      <c r="R401" s="40">
        <v>0.5</v>
      </c>
      <c r="S401" s="6">
        <f t="shared" si="279"/>
        <v>543328.5</v>
      </c>
      <c r="T401" s="41"/>
      <c r="U401" s="6">
        <f t="shared" si="280"/>
        <v>0</v>
      </c>
      <c r="V401" s="41"/>
      <c r="W401" s="6">
        <f t="shared" si="281"/>
        <v>0</v>
      </c>
      <c r="X401" s="41">
        <f t="shared" si="267"/>
        <v>1</v>
      </c>
      <c r="Y401" s="5">
        <f t="shared" si="268"/>
        <v>1086657</v>
      </c>
      <c r="Z401" s="41">
        <f t="shared" si="269"/>
        <v>1</v>
      </c>
      <c r="AA401" s="41">
        <f t="shared" si="270"/>
        <v>0</v>
      </c>
      <c r="AB401" s="6">
        <f t="shared" si="271"/>
        <v>0</v>
      </c>
      <c r="AC401" s="41"/>
      <c r="AD401" s="15">
        <v>1</v>
      </c>
      <c r="AE401" s="41">
        <f t="shared" si="272"/>
        <v>0</v>
      </c>
      <c r="AF401" s="42">
        <f t="shared" si="273"/>
        <v>0</v>
      </c>
    </row>
    <row r="402" spans="1:32">
      <c r="B402" s="31" t="s">
        <v>34</v>
      </c>
      <c r="C402" s="67"/>
      <c r="E402" s="5">
        <f>+C400*0.1</f>
        <v>127842</v>
      </c>
      <c r="F402" s="39"/>
      <c r="M402" s="6">
        <f t="shared" si="276"/>
        <v>0</v>
      </c>
      <c r="O402" s="6">
        <f t="shared" si="277"/>
        <v>0</v>
      </c>
      <c r="Q402" s="6">
        <f t="shared" si="278"/>
        <v>0</v>
      </c>
      <c r="S402" s="6">
        <f t="shared" si="279"/>
        <v>0</v>
      </c>
      <c r="T402" s="41">
        <v>1</v>
      </c>
      <c r="U402" s="6">
        <f t="shared" si="280"/>
        <v>127842</v>
      </c>
      <c r="V402" s="41">
        <v>1</v>
      </c>
      <c r="W402" s="6">
        <f t="shared" ref="W402:W411" si="282">V402*E402</f>
        <v>127842</v>
      </c>
      <c r="X402" s="41">
        <f t="shared" si="267"/>
        <v>1</v>
      </c>
      <c r="Y402" s="5">
        <f t="shared" si="268"/>
        <v>127842</v>
      </c>
      <c r="Z402" s="41">
        <f t="shared" si="269"/>
        <v>1</v>
      </c>
      <c r="AA402" s="41">
        <f t="shared" si="270"/>
        <v>0</v>
      </c>
      <c r="AB402" s="6">
        <f t="shared" si="271"/>
        <v>0</v>
      </c>
      <c r="AC402" s="41"/>
      <c r="AD402" s="15">
        <v>1</v>
      </c>
      <c r="AE402" s="41">
        <f t="shared" si="272"/>
        <v>0</v>
      </c>
      <c r="AF402" s="42">
        <f t="shared" si="273"/>
        <v>0</v>
      </c>
    </row>
    <row r="403" spans="1:32">
      <c r="B403" s="31" t="s">
        <v>35</v>
      </c>
      <c r="C403" s="67"/>
      <c r="E403" s="5">
        <f>+C400*0.05</f>
        <v>63921</v>
      </c>
      <c r="F403" s="39"/>
      <c r="M403" s="6">
        <f t="shared" si="276"/>
        <v>0</v>
      </c>
      <c r="O403" s="6">
        <f t="shared" si="277"/>
        <v>0</v>
      </c>
      <c r="Q403" s="6">
        <f t="shared" si="278"/>
        <v>0</v>
      </c>
      <c r="S403" s="6">
        <f t="shared" si="279"/>
        <v>0</v>
      </c>
      <c r="T403" s="41">
        <v>1</v>
      </c>
      <c r="U403" s="6">
        <f t="shared" si="280"/>
        <v>63921</v>
      </c>
      <c r="V403" s="41">
        <v>1</v>
      </c>
      <c r="W403" s="6">
        <f t="shared" si="282"/>
        <v>63921</v>
      </c>
      <c r="X403" s="41">
        <f t="shared" si="267"/>
        <v>1</v>
      </c>
      <c r="Y403" s="5">
        <f t="shared" si="268"/>
        <v>63921</v>
      </c>
      <c r="Z403" s="41">
        <f t="shared" si="269"/>
        <v>1</v>
      </c>
      <c r="AA403" s="41">
        <f t="shared" si="270"/>
        <v>0</v>
      </c>
      <c r="AB403" s="6">
        <f t="shared" si="271"/>
        <v>0</v>
      </c>
      <c r="AC403" s="41"/>
      <c r="AD403" s="15">
        <v>1</v>
      </c>
      <c r="AE403" s="41">
        <f t="shared" si="272"/>
        <v>0</v>
      </c>
      <c r="AF403" s="42">
        <f t="shared" si="273"/>
        <v>0</v>
      </c>
    </row>
    <row r="404" spans="1:32">
      <c r="B404" s="35" t="s">
        <v>150</v>
      </c>
      <c r="C404" s="14">
        <v>3409120</v>
      </c>
      <c r="D404" s="67"/>
      <c r="E404" s="5"/>
      <c r="F404" s="39"/>
      <c r="G404" s="6">
        <f t="shared" si="250"/>
        <v>0</v>
      </c>
      <c r="I404" s="6">
        <f>+H404*E404</f>
        <v>0</v>
      </c>
      <c r="K404" s="6">
        <f>+J404*E404</f>
        <v>0</v>
      </c>
      <c r="M404" s="6">
        <f t="shared" si="276"/>
        <v>0</v>
      </c>
      <c r="O404" s="6">
        <f t="shared" si="277"/>
        <v>0</v>
      </c>
      <c r="Q404" s="6">
        <f t="shared" si="278"/>
        <v>0</v>
      </c>
      <c r="S404" s="6">
        <f t="shared" si="279"/>
        <v>0</v>
      </c>
      <c r="T404" s="41"/>
      <c r="U404" s="6">
        <f t="shared" si="280"/>
        <v>0</v>
      </c>
      <c r="V404" s="41"/>
      <c r="W404" s="6">
        <f t="shared" si="281"/>
        <v>0</v>
      </c>
      <c r="X404" s="41">
        <f t="shared" si="267"/>
        <v>0</v>
      </c>
      <c r="Y404" s="5">
        <f t="shared" si="268"/>
        <v>0</v>
      </c>
      <c r="Z404" s="41"/>
      <c r="AA404" s="41"/>
      <c r="AB404" s="6">
        <f t="shared" si="271"/>
        <v>0</v>
      </c>
      <c r="AC404" s="41"/>
      <c r="AD404" s="15">
        <v>0</v>
      </c>
      <c r="AE404" s="41">
        <f t="shared" si="272"/>
        <v>0</v>
      </c>
      <c r="AF404" s="42">
        <f t="shared" si="273"/>
        <v>0</v>
      </c>
    </row>
    <row r="405" spans="1:32">
      <c r="B405" s="31" t="s">
        <v>33</v>
      </c>
      <c r="C405" s="67"/>
      <c r="E405" s="5">
        <f>+C404*0.85</f>
        <v>2897752</v>
      </c>
      <c r="F405" s="39"/>
      <c r="M405" s="6">
        <f t="shared" si="276"/>
        <v>0</v>
      </c>
      <c r="O405" s="6">
        <f t="shared" si="277"/>
        <v>0</v>
      </c>
      <c r="Q405" s="6">
        <f t="shared" si="278"/>
        <v>0</v>
      </c>
      <c r="S405" s="6">
        <f t="shared" si="279"/>
        <v>0</v>
      </c>
      <c r="T405" s="41">
        <v>1</v>
      </c>
      <c r="U405" s="6">
        <f t="shared" si="280"/>
        <v>2897752</v>
      </c>
      <c r="V405" s="41">
        <v>1</v>
      </c>
      <c r="W405" s="6">
        <f t="shared" si="282"/>
        <v>2897752</v>
      </c>
      <c r="X405" s="41">
        <f t="shared" si="267"/>
        <v>1</v>
      </c>
      <c r="Y405" s="5">
        <f t="shared" si="268"/>
        <v>2897752</v>
      </c>
      <c r="Z405" s="41">
        <f t="shared" si="269"/>
        <v>1</v>
      </c>
      <c r="AA405" s="41">
        <f t="shared" si="270"/>
        <v>0</v>
      </c>
      <c r="AB405" s="6">
        <f t="shared" si="271"/>
        <v>0</v>
      </c>
      <c r="AC405" s="41"/>
      <c r="AD405" s="15">
        <v>1</v>
      </c>
      <c r="AE405" s="41">
        <f t="shared" si="272"/>
        <v>0</v>
      </c>
      <c r="AF405" s="42">
        <f t="shared" si="273"/>
        <v>0</v>
      </c>
    </row>
    <row r="406" spans="1:32">
      <c r="B406" s="31" t="s">
        <v>34</v>
      </c>
      <c r="C406" s="67"/>
      <c r="E406" s="5">
        <f>+C404*0.1</f>
        <v>340912</v>
      </c>
      <c r="F406" s="39"/>
      <c r="M406" s="6">
        <f t="shared" si="276"/>
        <v>0</v>
      </c>
      <c r="O406" s="6">
        <f t="shared" si="277"/>
        <v>0</v>
      </c>
      <c r="Q406" s="6">
        <f t="shared" si="278"/>
        <v>0</v>
      </c>
      <c r="S406" s="6">
        <f t="shared" si="279"/>
        <v>0</v>
      </c>
      <c r="T406" s="41">
        <v>1</v>
      </c>
      <c r="U406" s="6">
        <f t="shared" si="280"/>
        <v>340912</v>
      </c>
      <c r="V406" s="41">
        <v>1</v>
      </c>
      <c r="W406" s="6">
        <f t="shared" si="282"/>
        <v>340912</v>
      </c>
      <c r="X406" s="41">
        <f t="shared" si="267"/>
        <v>1</v>
      </c>
      <c r="Y406" s="5">
        <f t="shared" si="268"/>
        <v>340912</v>
      </c>
      <c r="Z406" s="41">
        <f t="shared" si="269"/>
        <v>1</v>
      </c>
      <c r="AA406" s="41">
        <f t="shared" si="270"/>
        <v>0</v>
      </c>
      <c r="AB406" s="6">
        <f t="shared" si="271"/>
        <v>0</v>
      </c>
      <c r="AC406" s="41"/>
      <c r="AD406" s="15">
        <v>1</v>
      </c>
      <c r="AE406" s="41">
        <f t="shared" si="272"/>
        <v>0</v>
      </c>
      <c r="AF406" s="42">
        <f t="shared" si="273"/>
        <v>0</v>
      </c>
    </row>
    <row r="407" spans="1:32">
      <c r="B407" s="31" t="s">
        <v>35</v>
      </c>
      <c r="C407" s="67"/>
      <c r="E407" s="5">
        <f>+C404*0.05</f>
        <v>170456</v>
      </c>
      <c r="F407" s="39"/>
      <c r="M407" s="6">
        <f t="shared" si="276"/>
        <v>0</v>
      </c>
      <c r="O407" s="6">
        <f t="shared" si="277"/>
        <v>0</v>
      </c>
      <c r="Q407" s="6">
        <f t="shared" si="278"/>
        <v>0</v>
      </c>
      <c r="S407" s="6">
        <f t="shared" si="279"/>
        <v>0</v>
      </c>
      <c r="T407" s="41">
        <v>1</v>
      </c>
      <c r="U407" s="6">
        <f t="shared" si="280"/>
        <v>170456</v>
      </c>
      <c r="V407" s="41">
        <v>1</v>
      </c>
      <c r="W407" s="6">
        <f t="shared" si="282"/>
        <v>170456</v>
      </c>
      <c r="X407" s="41">
        <f t="shared" si="267"/>
        <v>1</v>
      </c>
      <c r="Y407" s="5">
        <f t="shared" si="268"/>
        <v>170456</v>
      </c>
      <c r="Z407" s="41">
        <f t="shared" si="269"/>
        <v>1</v>
      </c>
      <c r="AA407" s="41">
        <f t="shared" si="270"/>
        <v>0</v>
      </c>
      <c r="AB407" s="6">
        <f t="shared" si="271"/>
        <v>0</v>
      </c>
      <c r="AC407" s="41"/>
      <c r="AD407" s="15">
        <v>1</v>
      </c>
      <c r="AE407" s="41">
        <f t="shared" si="272"/>
        <v>0</v>
      </c>
      <c r="AF407" s="42">
        <f t="shared" si="273"/>
        <v>0</v>
      </c>
    </row>
    <row r="408" spans="1:32">
      <c r="B408" s="35" t="s">
        <v>151</v>
      </c>
      <c r="C408" s="14">
        <f>2130700+213070</f>
        <v>2343770</v>
      </c>
      <c r="D408" s="67"/>
      <c r="E408" s="5"/>
      <c r="F408" s="39"/>
      <c r="G408" s="6">
        <f t="shared" si="250"/>
        <v>0</v>
      </c>
      <c r="I408" s="6">
        <f>+H408*E408</f>
        <v>0</v>
      </c>
      <c r="K408" s="6">
        <f>+J408*E408</f>
        <v>0</v>
      </c>
      <c r="M408" s="6">
        <f t="shared" si="276"/>
        <v>0</v>
      </c>
      <c r="O408" s="6">
        <f t="shared" si="277"/>
        <v>0</v>
      </c>
      <c r="Q408" s="6">
        <f t="shared" si="278"/>
        <v>0</v>
      </c>
      <c r="S408" s="6">
        <f t="shared" si="279"/>
        <v>0</v>
      </c>
      <c r="T408" s="41"/>
      <c r="U408" s="6">
        <f t="shared" si="280"/>
        <v>0</v>
      </c>
      <c r="V408" s="41"/>
      <c r="W408" s="6">
        <f t="shared" si="281"/>
        <v>0</v>
      </c>
      <c r="X408" s="41">
        <f t="shared" si="267"/>
        <v>0</v>
      </c>
      <c r="Y408" s="5">
        <f t="shared" si="268"/>
        <v>0</v>
      </c>
      <c r="Z408" s="41"/>
      <c r="AA408" s="41"/>
      <c r="AB408" s="6">
        <f t="shared" si="271"/>
        <v>0</v>
      </c>
      <c r="AC408" s="41"/>
      <c r="AD408" s="15">
        <v>0</v>
      </c>
      <c r="AE408" s="41">
        <f t="shared" si="272"/>
        <v>0</v>
      </c>
      <c r="AF408" s="42">
        <f t="shared" si="273"/>
        <v>0</v>
      </c>
    </row>
    <row r="409" spans="1:32">
      <c r="B409" s="31" t="s">
        <v>33</v>
      </c>
      <c r="E409" s="5">
        <f>+C408*0.85</f>
        <v>1992204.5</v>
      </c>
      <c r="F409" s="39"/>
      <c r="M409" s="6">
        <f t="shared" si="276"/>
        <v>0</v>
      </c>
      <c r="O409" s="6">
        <f t="shared" si="277"/>
        <v>0</v>
      </c>
      <c r="Q409" s="6">
        <f t="shared" si="278"/>
        <v>0</v>
      </c>
      <c r="S409" s="6">
        <f t="shared" si="279"/>
        <v>0</v>
      </c>
      <c r="T409" s="41">
        <v>1</v>
      </c>
      <c r="U409" s="6">
        <f t="shared" si="280"/>
        <v>1992204.5</v>
      </c>
      <c r="V409" s="41">
        <v>1</v>
      </c>
      <c r="W409" s="6">
        <f t="shared" si="282"/>
        <v>1992204.5</v>
      </c>
      <c r="X409" s="41">
        <f t="shared" si="267"/>
        <v>1</v>
      </c>
      <c r="Y409" s="5">
        <f t="shared" si="268"/>
        <v>1992204.5</v>
      </c>
      <c r="Z409" s="41">
        <f t="shared" si="269"/>
        <v>1</v>
      </c>
      <c r="AA409" s="41">
        <f t="shared" si="270"/>
        <v>0</v>
      </c>
      <c r="AB409" s="6">
        <f t="shared" si="271"/>
        <v>0</v>
      </c>
      <c r="AC409" s="41"/>
      <c r="AD409" s="15">
        <v>1</v>
      </c>
      <c r="AE409" s="41">
        <f t="shared" si="272"/>
        <v>0</v>
      </c>
      <c r="AF409" s="42">
        <f t="shared" si="273"/>
        <v>0</v>
      </c>
    </row>
    <row r="410" spans="1:32">
      <c r="B410" s="31" t="s">
        <v>34</v>
      </c>
      <c r="E410" s="5">
        <f>+C408*0.1</f>
        <v>234377</v>
      </c>
      <c r="F410" s="39"/>
      <c r="M410" s="6">
        <f t="shared" si="276"/>
        <v>0</v>
      </c>
      <c r="O410" s="6">
        <f t="shared" si="277"/>
        <v>0</v>
      </c>
      <c r="Q410" s="6">
        <f t="shared" si="278"/>
        <v>0</v>
      </c>
      <c r="S410" s="6">
        <f t="shared" si="279"/>
        <v>0</v>
      </c>
      <c r="T410" s="41">
        <v>1</v>
      </c>
      <c r="U410" s="6">
        <f t="shared" si="280"/>
        <v>234377</v>
      </c>
      <c r="V410" s="41">
        <v>1</v>
      </c>
      <c r="W410" s="6">
        <f t="shared" si="282"/>
        <v>234377</v>
      </c>
      <c r="X410" s="41">
        <f t="shared" si="267"/>
        <v>1</v>
      </c>
      <c r="Y410" s="5">
        <f t="shared" si="268"/>
        <v>234377</v>
      </c>
      <c r="Z410" s="41">
        <f t="shared" si="269"/>
        <v>1</v>
      </c>
      <c r="AA410" s="41">
        <f t="shared" si="270"/>
        <v>0</v>
      </c>
      <c r="AB410" s="6">
        <f t="shared" si="271"/>
        <v>0</v>
      </c>
      <c r="AC410" s="41"/>
      <c r="AD410" s="15">
        <v>1</v>
      </c>
      <c r="AE410" s="41">
        <f t="shared" si="272"/>
        <v>0</v>
      </c>
      <c r="AF410" s="42">
        <f t="shared" si="273"/>
        <v>0</v>
      </c>
    </row>
    <row r="411" spans="1:32">
      <c r="B411" s="31" t="s">
        <v>35</v>
      </c>
      <c r="E411" s="5">
        <f>+C408*0.05</f>
        <v>117188.5</v>
      </c>
      <c r="F411" s="39"/>
      <c r="M411" s="6">
        <f t="shared" si="276"/>
        <v>0</v>
      </c>
      <c r="O411" s="6">
        <f t="shared" si="277"/>
        <v>0</v>
      </c>
      <c r="Q411" s="6">
        <f t="shared" si="278"/>
        <v>0</v>
      </c>
      <c r="S411" s="6">
        <f t="shared" si="279"/>
        <v>0</v>
      </c>
      <c r="T411" s="41">
        <v>1</v>
      </c>
      <c r="U411" s="6">
        <f t="shared" si="280"/>
        <v>117188.5</v>
      </c>
      <c r="V411" s="41">
        <v>1</v>
      </c>
      <c r="W411" s="6">
        <f t="shared" si="282"/>
        <v>117188.5</v>
      </c>
      <c r="X411" s="41">
        <f t="shared" si="267"/>
        <v>1</v>
      </c>
      <c r="Y411" s="5">
        <f t="shared" si="268"/>
        <v>117188.5</v>
      </c>
      <c r="Z411" s="41">
        <f t="shared" si="269"/>
        <v>1</v>
      </c>
      <c r="AA411" s="41">
        <f t="shared" si="270"/>
        <v>0</v>
      </c>
      <c r="AB411" s="6">
        <f t="shared" si="271"/>
        <v>0</v>
      </c>
      <c r="AC411" s="41"/>
      <c r="AD411" s="15">
        <v>1</v>
      </c>
      <c r="AE411" s="41">
        <f t="shared" si="272"/>
        <v>0</v>
      </c>
      <c r="AF411" s="42">
        <f t="shared" si="273"/>
        <v>0</v>
      </c>
    </row>
    <row r="412" spans="1:32">
      <c r="A412" s="38" t="s">
        <v>152</v>
      </c>
      <c r="B412" s="35" t="s">
        <v>153</v>
      </c>
      <c r="C412" s="69">
        <f>SUM(E413:E418)</f>
        <v>1704560</v>
      </c>
      <c r="D412" s="67"/>
      <c r="E412" s="14"/>
      <c r="F412" s="39"/>
      <c r="G412" s="6">
        <f t="shared" si="250"/>
        <v>0</v>
      </c>
      <c r="I412" s="6">
        <f t="shared" ref="I412:I419" si="283">+H412*E412</f>
        <v>0</v>
      </c>
      <c r="K412" s="6">
        <f t="shared" ref="K412:K419" si="284">+J412*E412</f>
        <v>0</v>
      </c>
      <c r="M412" s="6">
        <f t="shared" si="276"/>
        <v>0</v>
      </c>
      <c r="O412" s="6">
        <f t="shared" si="277"/>
        <v>0</v>
      </c>
      <c r="Q412" s="6">
        <f t="shared" si="278"/>
        <v>0</v>
      </c>
      <c r="S412" s="6">
        <f t="shared" si="279"/>
        <v>0</v>
      </c>
      <c r="T412" s="41"/>
      <c r="U412" s="6">
        <f t="shared" si="280"/>
        <v>0</v>
      </c>
      <c r="V412" s="41"/>
      <c r="W412" s="6">
        <f t="shared" si="281"/>
        <v>0</v>
      </c>
      <c r="X412" s="41">
        <f t="shared" si="267"/>
        <v>0</v>
      </c>
      <c r="Y412" s="5">
        <f t="shared" si="268"/>
        <v>0</v>
      </c>
      <c r="Z412" s="41"/>
      <c r="AA412" s="41"/>
      <c r="AB412" s="6">
        <f t="shared" si="271"/>
        <v>0</v>
      </c>
      <c r="AC412" s="41"/>
      <c r="AD412" s="15">
        <v>0</v>
      </c>
      <c r="AE412" s="41">
        <f t="shared" si="272"/>
        <v>0</v>
      </c>
      <c r="AF412" s="42">
        <f t="shared" si="273"/>
        <v>0</v>
      </c>
    </row>
    <row r="413" spans="1:32" ht="15" customHeight="1">
      <c r="B413" s="31" t="s">
        <v>22</v>
      </c>
      <c r="E413" s="5">
        <v>0</v>
      </c>
      <c r="F413" s="39"/>
      <c r="G413" s="6">
        <f t="shared" ref="G413:G418" si="285">+F413*E413</f>
        <v>0</v>
      </c>
      <c r="I413" s="6">
        <f t="shared" si="283"/>
        <v>0</v>
      </c>
      <c r="J413" s="40">
        <v>1</v>
      </c>
      <c r="K413" s="6">
        <f t="shared" si="284"/>
        <v>0</v>
      </c>
      <c r="M413" s="6">
        <f t="shared" si="276"/>
        <v>0</v>
      </c>
      <c r="O413" s="6">
        <f t="shared" si="277"/>
        <v>0</v>
      </c>
      <c r="Q413" s="6">
        <f t="shared" si="278"/>
        <v>0</v>
      </c>
      <c r="S413" s="6">
        <f t="shared" si="279"/>
        <v>0</v>
      </c>
      <c r="T413" s="41"/>
      <c r="U413" s="6">
        <f t="shared" si="280"/>
        <v>0</v>
      </c>
      <c r="V413" s="41"/>
      <c r="W413" s="6">
        <f t="shared" si="281"/>
        <v>0</v>
      </c>
      <c r="X413" s="41">
        <f t="shared" si="267"/>
        <v>1</v>
      </c>
      <c r="Y413" s="5">
        <f t="shared" si="268"/>
        <v>0</v>
      </c>
      <c r="Z413" s="41">
        <f t="shared" si="269"/>
        <v>1</v>
      </c>
      <c r="AA413" s="41">
        <f t="shared" si="270"/>
        <v>0</v>
      </c>
      <c r="AB413" s="6">
        <f t="shared" si="271"/>
        <v>0</v>
      </c>
      <c r="AC413" s="41"/>
      <c r="AD413" s="15">
        <v>1</v>
      </c>
      <c r="AE413" s="41">
        <f t="shared" si="272"/>
        <v>0</v>
      </c>
      <c r="AF413" s="42">
        <f t="shared" si="273"/>
        <v>0</v>
      </c>
    </row>
    <row r="414" spans="1:32">
      <c r="B414" s="31" t="s">
        <v>93</v>
      </c>
      <c r="E414" s="5">
        <v>319605</v>
      </c>
      <c r="F414" s="39"/>
      <c r="G414" s="6">
        <f t="shared" si="285"/>
        <v>0</v>
      </c>
      <c r="I414" s="6">
        <f t="shared" si="283"/>
        <v>0</v>
      </c>
      <c r="K414" s="6">
        <f t="shared" si="284"/>
        <v>0</v>
      </c>
      <c r="L414" s="40">
        <v>0.3</v>
      </c>
      <c r="M414" s="6">
        <f t="shared" si="276"/>
        <v>95881.5</v>
      </c>
      <c r="N414" s="40">
        <v>0.39999999999999997</v>
      </c>
      <c r="O414" s="6">
        <f t="shared" si="277"/>
        <v>127841.99999999999</v>
      </c>
      <c r="Q414" s="6">
        <f t="shared" si="278"/>
        <v>0</v>
      </c>
      <c r="R414" s="40">
        <v>0.25000000000000011</v>
      </c>
      <c r="S414" s="6">
        <f t="shared" si="279"/>
        <v>79901.250000000029</v>
      </c>
      <c r="T414" s="41">
        <v>0.05</v>
      </c>
      <c r="U414" s="6">
        <f t="shared" si="280"/>
        <v>15980.25</v>
      </c>
      <c r="V414" s="41">
        <v>0.05</v>
      </c>
      <c r="W414" s="6">
        <f t="shared" ref="W414:W419" si="286">V414*E414</f>
        <v>15980.25</v>
      </c>
      <c r="X414" s="41">
        <f t="shared" si="267"/>
        <v>1</v>
      </c>
      <c r="Y414" s="5">
        <f t="shared" si="268"/>
        <v>319605</v>
      </c>
      <c r="Z414" s="41">
        <f t="shared" si="269"/>
        <v>1</v>
      </c>
      <c r="AA414" s="41">
        <f t="shared" si="270"/>
        <v>0</v>
      </c>
      <c r="AB414" s="6">
        <f t="shared" si="271"/>
        <v>0</v>
      </c>
      <c r="AC414" s="41"/>
      <c r="AD414" s="15">
        <v>1</v>
      </c>
      <c r="AE414" s="41">
        <f t="shared" si="272"/>
        <v>0</v>
      </c>
      <c r="AF414" s="42">
        <f t="shared" si="273"/>
        <v>0</v>
      </c>
    </row>
    <row r="415" spans="1:32">
      <c r="B415" s="31" t="s">
        <v>154</v>
      </c>
      <c r="E415" s="5">
        <v>426140</v>
      </c>
      <c r="F415" s="39"/>
      <c r="G415" s="6">
        <f t="shared" si="285"/>
        <v>0</v>
      </c>
      <c r="I415" s="6">
        <f t="shared" si="283"/>
        <v>0</v>
      </c>
      <c r="K415" s="6">
        <f t="shared" si="284"/>
        <v>0</v>
      </c>
      <c r="L415" s="40">
        <v>0.33</v>
      </c>
      <c r="M415" s="6">
        <f t="shared" si="276"/>
        <v>140626.20000000001</v>
      </c>
      <c r="N415" s="40">
        <v>0.35000000000000003</v>
      </c>
      <c r="O415" s="6">
        <f t="shared" si="277"/>
        <v>149149</v>
      </c>
      <c r="Q415" s="6">
        <f t="shared" si="278"/>
        <v>0</v>
      </c>
      <c r="R415" s="40">
        <v>0.27</v>
      </c>
      <c r="S415" s="6">
        <f t="shared" si="279"/>
        <v>115057.8</v>
      </c>
      <c r="T415" s="41">
        <v>0.05</v>
      </c>
      <c r="U415" s="6">
        <f t="shared" si="280"/>
        <v>21307</v>
      </c>
      <c r="V415" s="41">
        <v>0.05</v>
      </c>
      <c r="W415" s="6">
        <f t="shared" si="286"/>
        <v>21307</v>
      </c>
      <c r="X415" s="41">
        <f t="shared" si="267"/>
        <v>1</v>
      </c>
      <c r="Y415" s="5">
        <f t="shared" si="268"/>
        <v>426140</v>
      </c>
      <c r="Z415" s="41">
        <f t="shared" si="269"/>
        <v>1</v>
      </c>
      <c r="AA415" s="41">
        <f t="shared" si="270"/>
        <v>0</v>
      </c>
      <c r="AB415" s="6">
        <f t="shared" si="271"/>
        <v>0</v>
      </c>
      <c r="AC415" s="41"/>
      <c r="AD415" s="15">
        <v>1</v>
      </c>
      <c r="AE415" s="41">
        <f t="shared" si="272"/>
        <v>0</v>
      </c>
      <c r="AF415" s="42">
        <f t="shared" si="273"/>
        <v>0</v>
      </c>
    </row>
    <row r="416" spans="1:32">
      <c r="B416" s="31" t="s">
        <v>155</v>
      </c>
      <c r="E416" s="5">
        <v>319605</v>
      </c>
      <c r="F416" s="39"/>
      <c r="G416" s="6">
        <f t="shared" si="285"/>
        <v>0</v>
      </c>
      <c r="I416" s="6">
        <f t="shared" si="283"/>
        <v>0</v>
      </c>
      <c r="K416" s="6">
        <f t="shared" si="284"/>
        <v>0</v>
      </c>
      <c r="L416" s="40">
        <v>0.2</v>
      </c>
      <c r="M416" s="6">
        <f t="shared" si="276"/>
        <v>63921</v>
      </c>
      <c r="N416" s="40">
        <v>0.48000000000000004</v>
      </c>
      <c r="O416" s="6">
        <f t="shared" si="277"/>
        <v>153410.40000000002</v>
      </c>
      <c r="Q416" s="6">
        <f t="shared" si="278"/>
        <v>0</v>
      </c>
      <c r="R416" s="40">
        <v>1.9999999999999907E-2</v>
      </c>
      <c r="S416" s="6">
        <f t="shared" si="279"/>
        <v>6392.0999999999704</v>
      </c>
      <c r="T416" s="41">
        <v>0.3</v>
      </c>
      <c r="U416" s="6">
        <f t="shared" si="280"/>
        <v>95881.5</v>
      </c>
      <c r="V416" s="41">
        <v>0.3</v>
      </c>
      <c r="W416" s="6">
        <f t="shared" si="286"/>
        <v>95881.5</v>
      </c>
      <c r="X416" s="41">
        <f t="shared" si="267"/>
        <v>1</v>
      </c>
      <c r="Y416" s="5">
        <f t="shared" si="268"/>
        <v>319605</v>
      </c>
      <c r="Z416" s="41">
        <f t="shared" si="269"/>
        <v>1</v>
      </c>
      <c r="AA416" s="41">
        <f t="shared" si="270"/>
        <v>0</v>
      </c>
      <c r="AB416" s="6">
        <f t="shared" si="271"/>
        <v>0</v>
      </c>
      <c r="AC416" s="41"/>
      <c r="AD416" s="15">
        <v>1</v>
      </c>
      <c r="AE416" s="41">
        <f t="shared" si="272"/>
        <v>0</v>
      </c>
      <c r="AF416" s="42">
        <f t="shared" si="273"/>
        <v>0</v>
      </c>
    </row>
    <row r="417" spans="1:32">
      <c r="B417" s="31" t="s">
        <v>46</v>
      </c>
      <c r="E417" s="5">
        <v>319605</v>
      </c>
      <c r="F417" s="39"/>
      <c r="G417" s="6">
        <f t="shared" si="285"/>
        <v>0</v>
      </c>
      <c r="I417" s="6">
        <f t="shared" si="283"/>
        <v>0</v>
      </c>
      <c r="K417" s="6">
        <f t="shared" si="284"/>
        <v>0</v>
      </c>
      <c r="M417" s="6">
        <f t="shared" si="276"/>
        <v>0</v>
      </c>
      <c r="N417" s="40">
        <v>0.45</v>
      </c>
      <c r="O417" s="6">
        <f t="shared" si="277"/>
        <v>143822.25</v>
      </c>
      <c r="Q417" s="6">
        <f t="shared" si="278"/>
        <v>0</v>
      </c>
      <c r="S417" s="6">
        <f t="shared" si="279"/>
        <v>0</v>
      </c>
      <c r="T417" s="41">
        <v>0.55000000000000004</v>
      </c>
      <c r="U417" s="6">
        <f t="shared" si="280"/>
        <v>175782.75</v>
      </c>
      <c r="V417" s="41">
        <v>0.55000000000000004</v>
      </c>
      <c r="W417" s="6">
        <f t="shared" si="286"/>
        <v>175782.75</v>
      </c>
      <c r="X417" s="41">
        <f t="shared" si="267"/>
        <v>1</v>
      </c>
      <c r="Y417" s="5">
        <f t="shared" si="268"/>
        <v>319605</v>
      </c>
      <c r="Z417" s="41">
        <f t="shared" si="269"/>
        <v>1</v>
      </c>
      <c r="AA417" s="41">
        <f t="shared" si="270"/>
        <v>0</v>
      </c>
      <c r="AB417" s="6">
        <f t="shared" si="271"/>
        <v>0</v>
      </c>
      <c r="AC417" s="41"/>
      <c r="AD417" s="15">
        <v>1</v>
      </c>
      <c r="AE417" s="41">
        <f t="shared" si="272"/>
        <v>0</v>
      </c>
      <c r="AF417" s="42">
        <f t="shared" si="273"/>
        <v>0</v>
      </c>
    </row>
    <row r="418" spans="1:32">
      <c r="B418" s="31" t="s">
        <v>156</v>
      </c>
      <c r="E418" s="5">
        <v>319605</v>
      </c>
      <c r="F418" s="39"/>
      <c r="G418" s="6">
        <f t="shared" si="285"/>
        <v>0</v>
      </c>
      <c r="I418" s="6">
        <f t="shared" si="283"/>
        <v>0</v>
      </c>
      <c r="K418" s="6">
        <f t="shared" si="284"/>
        <v>0</v>
      </c>
      <c r="M418" s="6">
        <f t="shared" si="276"/>
        <v>0</v>
      </c>
      <c r="O418" s="6">
        <f t="shared" si="277"/>
        <v>0</v>
      </c>
      <c r="Q418" s="6">
        <f t="shared" si="278"/>
        <v>0</v>
      </c>
      <c r="S418" s="6">
        <f t="shared" si="279"/>
        <v>0</v>
      </c>
      <c r="T418" s="41">
        <v>1</v>
      </c>
      <c r="U418" s="6">
        <f t="shared" si="280"/>
        <v>319605</v>
      </c>
      <c r="V418" s="41">
        <v>1</v>
      </c>
      <c r="W418" s="6">
        <f t="shared" si="286"/>
        <v>319605</v>
      </c>
      <c r="X418" s="41">
        <f t="shared" si="267"/>
        <v>1</v>
      </c>
      <c r="Y418" s="5">
        <f t="shared" si="268"/>
        <v>319605</v>
      </c>
      <c r="Z418" s="41">
        <f t="shared" si="269"/>
        <v>1</v>
      </c>
      <c r="AA418" s="41">
        <f t="shared" si="270"/>
        <v>0</v>
      </c>
      <c r="AB418" s="6">
        <f t="shared" si="271"/>
        <v>0</v>
      </c>
      <c r="AC418" s="41"/>
      <c r="AD418" s="15">
        <v>1</v>
      </c>
      <c r="AE418" s="41">
        <f t="shared" si="272"/>
        <v>0</v>
      </c>
      <c r="AF418" s="42">
        <f t="shared" si="273"/>
        <v>0</v>
      </c>
    </row>
    <row r="419" spans="1:32">
      <c r="B419" s="31" t="s">
        <v>157</v>
      </c>
      <c r="E419" s="5">
        <v>426140</v>
      </c>
      <c r="F419" s="39"/>
      <c r="G419" s="6">
        <f>+F419*E419</f>
        <v>0</v>
      </c>
      <c r="I419" s="6">
        <f t="shared" si="283"/>
        <v>0</v>
      </c>
      <c r="K419" s="6">
        <f t="shared" si="284"/>
        <v>0</v>
      </c>
      <c r="M419" s="6">
        <f t="shared" si="276"/>
        <v>0</v>
      </c>
      <c r="O419" s="6">
        <f t="shared" si="277"/>
        <v>0</v>
      </c>
      <c r="Q419" s="6">
        <f t="shared" si="278"/>
        <v>0</v>
      </c>
      <c r="S419" s="6">
        <f t="shared" si="279"/>
        <v>0</v>
      </c>
      <c r="T419" s="41">
        <v>1</v>
      </c>
      <c r="U419" s="6">
        <f t="shared" si="280"/>
        <v>426140</v>
      </c>
      <c r="V419" s="93">
        <v>0.8</v>
      </c>
      <c r="W419" s="94">
        <f t="shared" si="286"/>
        <v>340912</v>
      </c>
      <c r="X419" s="41">
        <f t="shared" si="267"/>
        <v>1</v>
      </c>
      <c r="Y419" s="5">
        <f t="shared" si="268"/>
        <v>426140</v>
      </c>
      <c r="Z419" s="41">
        <f t="shared" si="269"/>
        <v>0.8</v>
      </c>
      <c r="AA419" s="93">
        <f t="shared" si="270"/>
        <v>0.19999999999999996</v>
      </c>
      <c r="AB419" s="94">
        <f t="shared" si="271"/>
        <v>85227.999999999985</v>
      </c>
      <c r="AC419" s="41"/>
      <c r="AD419" s="15">
        <v>1</v>
      </c>
      <c r="AE419" s="41">
        <f t="shared" si="272"/>
        <v>-0.19999999999999996</v>
      </c>
      <c r="AF419" s="42">
        <f t="shared" si="273"/>
        <v>-85227.999999999985</v>
      </c>
    </row>
    <row r="420" spans="1:32" s="65" customFormat="1">
      <c r="A420" s="61">
        <v>21</v>
      </c>
      <c r="B420" s="34" t="s">
        <v>158</v>
      </c>
      <c r="C420" s="62"/>
      <c r="D420" s="62"/>
      <c r="E420" s="10"/>
      <c r="F420" s="63"/>
      <c r="G420" s="11"/>
      <c r="H420" s="64"/>
      <c r="I420" s="11"/>
      <c r="J420" s="64"/>
      <c r="K420" s="11"/>
      <c r="L420" s="64"/>
      <c r="M420" s="11"/>
      <c r="N420" s="64"/>
      <c r="O420" s="11"/>
      <c r="P420" s="64"/>
      <c r="Q420" s="11"/>
      <c r="R420" s="64"/>
      <c r="S420" s="11"/>
      <c r="U420" s="11"/>
      <c r="W420" s="11"/>
      <c r="X420" s="41">
        <f t="shared" si="267"/>
        <v>0</v>
      </c>
      <c r="Y420" s="5">
        <f t="shared" si="268"/>
        <v>0</v>
      </c>
      <c r="Z420" s="41"/>
      <c r="AA420" s="41"/>
      <c r="AB420" s="6">
        <f t="shared" si="271"/>
        <v>0</v>
      </c>
      <c r="AC420" s="41"/>
      <c r="AD420" s="66">
        <v>0</v>
      </c>
      <c r="AE420" s="41">
        <f t="shared" si="272"/>
        <v>0</v>
      </c>
      <c r="AF420" s="42">
        <f t="shared" si="273"/>
        <v>0</v>
      </c>
    </row>
    <row r="421" spans="1:32" ht="15" customHeight="1">
      <c r="B421" s="35" t="s">
        <v>112</v>
      </c>
      <c r="C421" s="67"/>
      <c r="D421" s="67"/>
      <c r="E421" s="14"/>
      <c r="F421" s="39"/>
      <c r="G421" s="6">
        <f t="shared" ref="G421:G499" si="287">+F421*E421</f>
        <v>0</v>
      </c>
      <c r="I421" s="6">
        <f t="shared" ref="I421:I471" si="288">+H421*E421</f>
        <v>0</v>
      </c>
      <c r="K421" s="6">
        <f t="shared" ref="K421:K471" si="289">+J421*E421</f>
        <v>0</v>
      </c>
      <c r="M421" s="6">
        <f t="shared" ref="M421:M484" si="290">+L421*E421</f>
        <v>0</v>
      </c>
      <c r="O421" s="6">
        <f t="shared" ref="O421:O484" si="291">+N421*E421</f>
        <v>0</v>
      </c>
      <c r="Q421" s="6">
        <f t="shared" ref="Q421:Q484" si="292">+P421*E421</f>
        <v>0</v>
      </c>
      <c r="S421" s="6">
        <f t="shared" ref="S421:S484" si="293">+R421*E421</f>
        <v>0</v>
      </c>
      <c r="T421" s="41"/>
      <c r="U421" s="6">
        <f t="shared" ref="U421:U452" si="294">+T421*E421</f>
        <v>0</v>
      </c>
      <c r="V421" s="41"/>
      <c r="W421" s="6">
        <f t="shared" ref="W421:W484" si="295">+V421*G421</f>
        <v>0</v>
      </c>
      <c r="X421" s="41">
        <f t="shared" si="267"/>
        <v>0</v>
      </c>
      <c r="Y421" s="5">
        <f t="shared" si="268"/>
        <v>0</v>
      </c>
      <c r="Z421" s="41"/>
      <c r="AA421" s="41"/>
      <c r="AB421" s="6">
        <f t="shared" si="271"/>
        <v>0</v>
      </c>
      <c r="AC421" s="41"/>
      <c r="AD421" s="15">
        <v>0</v>
      </c>
      <c r="AE421" s="41">
        <f t="shared" si="272"/>
        <v>0</v>
      </c>
      <c r="AF421" s="42">
        <f t="shared" si="273"/>
        <v>0</v>
      </c>
    </row>
    <row r="422" spans="1:32">
      <c r="A422" s="38" t="s">
        <v>13</v>
      </c>
      <c r="B422" s="35" t="s">
        <v>113</v>
      </c>
      <c r="C422" s="69">
        <f>SUM(E423:E431)</f>
        <v>16764000</v>
      </c>
      <c r="D422" s="67"/>
      <c r="E422" s="14"/>
      <c r="F422" s="39"/>
      <c r="G422" s="6">
        <f t="shared" si="287"/>
        <v>0</v>
      </c>
      <c r="I422" s="6">
        <f t="shared" si="288"/>
        <v>0</v>
      </c>
      <c r="K422" s="6">
        <f t="shared" si="289"/>
        <v>0</v>
      </c>
      <c r="M422" s="6">
        <f t="shared" si="290"/>
        <v>0</v>
      </c>
      <c r="O422" s="6">
        <f t="shared" si="291"/>
        <v>0</v>
      </c>
      <c r="Q422" s="6">
        <f t="shared" si="292"/>
        <v>0</v>
      </c>
      <c r="S422" s="6">
        <f t="shared" si="293"/>
        <v>0</v>
      </c>
      <c r="T422" s="41"/>
      <c r="U422" s="6">
        <f t="shared" si="294"/>
        <v>0</v>
      </c>
      <c r="V422" s="41"/>
      <c r="W422" s="6">
        <f t="shared" si="295"/>
        <v>0</v>
      </c>
      <c r="X422" s="41">
        <f t="shared" si="267"/>
        <v>0</v>
      </c>
      <c r="Y422" s="5">
        <f t="shared" si="268"/>
        <v>0</v>
      </c>
      <c r="Z422" s="41"/>
      <c r="AA422" s="41"/>
      <c r="AB422" s="6">
        <f t="shared" si="271"/>
        <v>0</v>
      </c>
      <c r="AC422" s="41"/>
      <c r="AD422" s="15">
        <v>0</v>
      </c>
      <c r="AE422" s="41">
        <f t="shared" si="272"/>
        <v>0</v>
      </c>
      <c r="AF422" s="42">
        <f t="shared" si="273"/>
        <v>0</v>
      </c>
    </row>
    <row r="423" spans="1:32" ht="15" customHeight="1">
      <c r="B423" s="31" t="s">
        <v>114</v>
      </c>
      <c r="E423" s="5">
        <v>150000</v>
      </c>
      <c r="F423" s="39">
        <v>1</v>
      </c>
      <c r="G423" s="6">
        <f t="shared" si="287"/>
        <v>150000</v>
      </c>
      <c r="I423" s="6">
        <f t="shared" si="288"/>
        <v>0</v>
      </c>
      <c r="K423" s="6">
        <f t="shared" si="289"/>
        <v>0</v>
      </c>
      <c r="M423" s="6">
        <f t="shared" si="290"/>
        <v>0</v>
      </c>
      <c r="O423" s="6">
        <f t="shared" si="291"/>
        <v>0</v>
      </c>
      <c r="Q423" s="6">
        <f t="shared" si="292"/>
        <v>0</v>
      </c>
      <c r="S423" s="6">
        <f t="shared" si="293"/>
        <v>0</v>
      </c>
      <c r="T423" s="41"/>
      <c r="U423" s="6">
        <f t="shared" si="294"/>
        <v>0</v>
      </c>
      <c r="V423" s="41"/>
      <c r="W423" s="6">
        <f t="shared" si="295"/>
        <v>0</v>
      </c>
      <c r="X423" s="41">
        <f t="shared" si="267"/>
        <v>1</v>
      </c>
      <c r="Y423" s="5">
        <f t="shared" si="268"/>
        <v>150000</v>
      </c>
      <c r="Z423" s="41">
        <f t="shared" si="269"/>
        <v>1</v>
      </c>
      <c r="AA423" s="41">
        <f t="shared" si="270"/>
        <v>0</v>
      </c>
      <c r="AB423" s="6">
        <f t="shared" si="271"/>
        <v>0</v>
      </c>
      <c r="AC423" s="41"/>
      <c r="AD423" s="15">
        <v>1</v>
      </c>
      <c r="AE423" s="41">
        <f t="shared" si="272"/>
        <v>0</v>
      </c>
      <c r="AF423" s="42">
        <f t="shared" si="273"/>
        <v>0</v>
      </c>
    </row>
    <row r="424" spans="1:32" ht="15" customHeight="1">
      <c r="B424" s="31" t="s">
        <v>115</v>
      </c>
      <c r="E424" s="5">
        <f>2556000*0.6</f>
        <v>1533600</v>
      </c>
      <c r="F424" s="39">
        <v>0.11</v>
      </c>
      <c r="G424" s="6">
        <f t="shared" si="287"/>
        <v>168696</v>
      </c>
      <c r="H424" s="40">
        <v>0.89</v>
      </c>
      <c r="I424" s="6">
        <f t="shared" si="288"/>
        <v>1364904</v>
      </c>
      <c r="K424" s="6">
        <f t="shared" si="289"/>
        <v>0</v>
      </c>
      <c r="M424" s="6">
        <f t="shared" si="290"/>
        <v>0</v>
      </c>
      <c r="O424" s="6">
        <f t="shared" si="291"/>
        <v>0</v>
      </c>
      <c r="Q424" s="6">
        <f t="shared" si="292"/>
        <v>0</v>
      </c>
      <c r="S424" s="6">
        <f t="shared" si="293"/>
        <v>0</v>
      </c>
      <c r="T424" s="41"/>
      <c r="U424" s="6">
        <f t="shared" si="294"/>
        <v>0</v>
      </c>
      <c r="V424" s="41"/>
      <c r="W424" s="6">
        <f t="shared" si="295"/>
        <v>0</v>
      </c>
      <c r="X424" s="41">
        <f t="shared" si="267"/>
        <v>1</v>
      </c>
      <c r="Y424" s="5">
        <f t="shared" si="268"/>
        <v>1533600</v>
      </c>
      <c r="Z424" s="41">
        <f t="shared" si="269"/>
        <v>1</v>
      </c>
      <c r="AA424" s="41">
        <f t="shared" si="270"/>
        <v>0</v>
      </c>
      <c r="AB424" s="6">
        <f t="shared" si="271"/>
        <v>0</v>
      </c>
      <c r="AC424" s="41"/>
      <c r="AD424" s="15">
        <v>1</v>
      </c>
      <c r="AE424" s="41">
        <f t="shared" si="272"/>
        <v>0</v>
      </c>
      <c r="AF424" s="42">
        <f t="shared" si="273"/>
        <v>0</v>
      </c>
    </row>
    <row r="425" spans="1:32" ht="15" customHeight="1">
      <c r="B425" s="31" t="s">
        <v>116</v>
      </c>
      <c r="E425" s="5">
        <f>2556000*0.4</f>
        <v>1022400</v>
      </c>
      <c r="F425" s="39"/>
      <c r="G425" s="6">
        <f t="shared" si="287"/>
        <v>0</v>
      </c>
      <c r="H425" s="40">
        <v>1</v>
      </c>
      <c r="I425" s="6">
        <f t="shared" si="288"/>
        <v>1022400</v>
      </c>
      <c r="K425" s="6">
        <f t="shared" si="289"/>
        <v>0</v>
      </c>
      <c r="M425" s="6">
        <f t="shared" si="290"/>
        <v>0</v>
      </c>
      <c r="O425" s="6">
        <f t="shared" si="291"/>
        <v>0</v>
      </c>
      <c r="Q425" s="6">
        <f t="shared" si="292"/>
        <v>0</v>
      </c>
      <c r="S425" s="6">
        <f t="shared" si="293"/>
        <v>0</v>
      </c>
      <c r="T425" s="41"/>
      <c r="U425" s="6">
        <f t="shared" si="294"/>
        <v>0</v>
      </c>
      <c r="V425" s="41"/>
      <c r="W425" s="6">
        <f t="shared" si="295"/>
        <v>0</v>
      </c>
      <c r="X425" s="41">
        <f t="shared" si="267"/>
        <v>1</v>
      </c>
      <c r="Y425" s="5">
        <f t="shared" si="268"/>
        <v>1022400</v>
      </c>
      <c r="Z425" s="41">
        <f t="shared" si="269"/>
        <v>1</v>
      </c>
      <c r="AA425" s="41">
        <f t="shared" si="270"/>
        <v>0</v>
      </c>
      <c r="AB425" s="6">
        <f t="shared" si="271"/>
        <v>0</v>
      </c>
      <c r="AC425" s="41"/>
      <c r="AD425" s="15">
        <v>1</v>
      </c>
      <c r="AE425" s="41">
        <f t="shared" si="272"/>
        <v>0</v>
      </c>
      <c r="AF425" s="42">
        <f t="shared" si="273"/>
        <v>0</v>
      </c>
    </row>
    <row r="426" spans="1:32" ht="15" customHeight="1">
      <c r="B426" s="31" t="s">
        <v>117</v>
      </c>
      <c r="E426" s="5">
        <v>2556000</v>
      </c>
      <c r="F426" s="39"/>
      <c r="G426" s="6">
        <f t="shared" si="287"/>
        <v>0</v>
      </c>
      <c r="I426" s="6">
        <f t="shared" si="288"/>
        <v>0</v>
      </c>
      <c r="J426" s="40">
        <v>1</v>
      </c>
      <c r="K426" s="6">
        <f t="shared" si="289"/>
        <v>2556000</v>
      </c>
      <c r="M426" s="6">
        <f t="shared" si="290"/>
        <v>0</v>
      </c>
      <c r="O426" s="6">
        <f t="shared" si="291"/>
        <v>0</v>
      </c>
      <c r="Q426" s="6">
        <f t="shared" si="292"/>
        <v>0</v>
      </c>
      <c r="S426" s="6">
        <f t="shared" si="293"/>
        <v>0</v>
      </c>
      <c r="T426" s="41"/>
      <c r="U426" s="6">
        <f t="shared" si="294"/>
        <v>0</v>
      </c>
      <c r="V426" s="41"/>
      <c r="W426" s="6">
        <f t="shared" si="295"/>
        <v>0</v>
      </c>
      <c r="X426" s="41">
        <f t="shared" si="267"/>
        <v>1</v>
      </c>
      <c r="Y426" s="5">
        <f t="shared" si="268"/>
        <v>2556000</v>
      </c>
      <c r="Z426" s="41">
        <f t="shared" si="269"/>
        <v>1</v>
      </c>
      <c r="AA426" s="41">
        <f t="shared" si="270"/>
        <v>0</v>
      </c>
      <c r="AB426" s="6">
        <f t="shared" si="271"/>
        <v>0</v>
      </c>
      <c r="AC426" s="41"/>
      <c r="AD426" s="15">
        <v>1</v>
      </c>
      <c r="AE426" s="41">
        <f t="shared" si="272"/>
        <v>0</v>
      </c>
      <c r="AF426" s="42">
        <f t="shared" si="273"/>
        <v>0</v>
      </c>
    </row>
    <row r="427" spans="1:32" ht="15" customHeight="1">
      <c r="B427" s="31" t="s">
        <v>118</v>
      </c>
      <c r="E427" s="5">
        <v>2556000</v>
      </c>
      <c r="F427" s="39"/>
      <c r="G427" s="6">
        <f t="shared" si="287"/>
        <v>0</v>
      </c>
      <c r="I427" s="6">
        <f t="shared" si="288"/>
        <v>0</v>
      </c>
      <c r="J427" s="40">
        <v>0.9</v>
      </c>
      <c r="K427" s="6">
        <f t="shared" si="289"/>
        <v>2300400</v>
      </c>
      <c r="L427" s="40">
        <v>9.9999999999999978E-2</v>
      </c>
      <c r="M427" s="6">
        <f t="shared" si="290"/>
        <v>255599.99999999994</v>
      </c>
      <c r="O427" s="6">
        <f t="shared" si="291"/>
        <v>0</v>
      </c>
      <c r="Q427" s="6">
        <f t="shared" si="292"/>
        <v>0</v>
      </c>
      <c r="S427" s="6">
        <f t="shared" si="293"/>
        <v>0</v>
      </c>
      <c r="T427" s="41"/>
      <c r="U427" s="6">
        <f t="shared" si="294"/>
        <v>0</v>
      </c>
      <c r="V427" s="41"/>
      <c r="W427" s="6">
        <f t="shared" si="295"/>
        <v>0</v>
      </c>
      <c r="X427" s="41">
        <f t="shared" si="267"/>
        <v>1</v>
      </c>
      <c r="Y427" s="5">
        <f t="shared" si="268"/>
        <v>2556000</v>
      </c>
      <c r="Z427" s="41">
        <f t="shared" si="269"/>
        <v>1</v>
      </c>
      <c r="AA427" s="41">
        <f t="shared" si="270"/>
        <v>0</v>
      </c>
      <c r="AB427" s="6">
        <f t="shared" si="271"/>
        <v>0</v>
      </c>
      <c r="AC427" s="41"/>
      <c r="AD427" s="15">
        <v>1</v>
      </c>
      <c r="AE427" s="41">
        <f t="shared" si="272"/>
        <v>0</v>
      </c>
      <c r="AF427" s="42">
        <f t="shared" si="273"/>
        <v>0</v>
      </c>
    </row>
    <row r="428" spans="1:32">
      <c r="B428" s="31" t="s">
        <v>119</v>
      </c>
      <c r="E428" s="5">
        <v>2556000</v>
      </c>
      <c r="F428" s="39"/>
      <c r="G428" s="6">
        <f t="shared" si="287"/>
        <v>0</v>
      </c>
      <c r="I428" s="6">
        <f t="shared" si="288"/>
        <v>0</v>
      </c>
      <c r="K428" s="6">
        <f t="shared" si="289"/>
        <v>0</v>
      </c>
      <c r="L428" s="40">
        <v>0.4</v>
      </c>
      <c r="M428" s="6">
        <f t="shared" si="290"/>
        <v>1022400</v>
      </c>
      <c r="O428" s="6">
        <f t="shared" si="291"/>
        <v>0</v>
      </c>
      <c r="Q428" s="6">
        <f t="shared" si="292"/>
        <v>0</v>
      </c>
      <c r="R428" s="40">
        <v>0.1</v>
      </c>
      <c r="S428" s="6">
        <f t="shared" si="293"/>
        <v>255600</v>
      </c>
      <c r="T428" s="41">
        <v>0.5</v>
      </c>
      <c r="U428" s="6">
        <f t="shared" si="294"/>
        <v>1278000</v>
      </c>
      <c r="V428" s="41">
        <v>0.5</v>
      </c>
      <c r="W428" s="6">
        <f t="shared" ref="W428" si="296">V428*E428</f>
        <v>1278000</v>
      </c>
      <c r="X428" s="41">
        <f t="shared" si="267"/>
        <v>1</v>
      </c>
      <c r="Y428" s="5">
        <f t="shared" si="268"/>
        <v>2556000</v>
      </c>
      <c r="Z428" s="41">
        <f t="shared" si="269"/>
        <v>1</v>
      </c>
      <c r="AA428" s="41">
        <f t="shared" si="270"/>
        <v>0</v>
      </c>
      <c r="AB428" s="6">
        <f t="shared" si="271"/>
        <v>0</v>
      </c>
      <c r="AC428" s="41"/>
      <c r="AD428" s="15">
        <v>1</v>
      </c>
      <c r="AE428" s="41">
        <f t="shared" si="272"/>
        <v>0</v>
      </c>
      <c r="AF428" s="42">
        <f t="shared" si="273"/>
        <v>0</v>
      </c>
    </row>
    <row r="429" spans="1:32" ht="15" customHeight="1">
      <c r="B429" s="31" t="s">
        <v>120</v>
      </c>
      <c r="E429" s="5">
        <v>2556000</v>
      </c>
      <c r="F429" s="39"/>
      <c r="G429" s="6">
        <f t="shared" si="287"/>
        <v>0</v>
      </c>
      <c r="I429" s="6">
        <f t="shared" si="288"/>
        <v>0</v>
      </c>
      <c r="K429" s="6">
        <f t="shared" si="289"/>
        <v>0</v>
      </c>
      <c r="L429" s="40">
        <v>0.25</v>
      </c>
      <c r="M429" s="6">
        <f t="shared" si="290"/>
        <v>639000</v>
      </c>
      <c r="N429" s="40">
        <v>0.2</v>
      </c>
      <c r="O429" s="6">
        <f t="shared" si="291"/>
        <v>511200</v>
      </c>
      <c r="P429" s="40">
        <v>0.55000000000000004</v>
      </c>
      <c r="Q429" s="6">
        <f t="shared" si="292"/>
        <v>1405800</v>
      </c>
      <c r="S429" s="6">
        <f t="shared" si="293"/>
        <v>0</v>
      </c>
      <c r="T429" s="41"/>
      <c r="U429" s="6">
        <f t="shared" si="294"/>
        <v>0</v>
      </c>
      <c r="V429" s="41"/>
      <c r="W429" s="6">
        <f t="shared" si="295"/>
        <v>0</v>
      </c>
      <c r="X429" s="41">
        <f t="shared" si="267"/>
        <v>1</v>
      </c>
      <c r="Y429" s="5">
        <f t="shared" si="268"/>
        <v>2556000</v>
      </c>
      <c r="Z429" s="41">
        <f t="shared" si="269"/>
        <v>1</v>
      </c>
      <c r="AA429" s="41">
        <f t="shared" si="270"/>
        <v>0</v>
      </c>
      <c r="AB429" s="6">
        <f t="shared" si="271"/>
        <v>0</v>
      </c>
      <c r="AC429" s="41"/>
      <c r="AD429" s="15">
        <v>1</v>
      </c>
      <c r="AE429" s="41">
        <f t="shared" si="272"/>
        <v>0</v>
      </c>
      <c r="AF429" s="42">
        <f t="shared" si="273"/>
        <v>0</v>
      </c>
    </row>
    <row r="430" spans="1:32">
      <c r="B430" s="31" t="s">
        <v>121</v>
      </c>
      <c r="E430" s="5">
        <v>2556000</v>
      </c>
      <c r="F430" s="39"/>
      <c r="G430" s="6">
        <f t="shared" si="287"/>
        <v>0</v>
      </c>
      <c r="I430" s="6">
        <f t="shared" si="288"/>
        <v>0</v>
      </c>
      <c r="K430" s="6">
        <f t="shared" si="289"/>
        <v>0</v>
      </c>
      <c r="M430" s="6">
        <f t="shared" si="290"/>
        <v>0</v>
      </c>
      <c r="O430" s="6">
        <f t="shared" si="291"/>
        <v>0</v>
      </c>
      <c r="Q430" s="6">
        <f t="shared" si="292"/>
        <v>0</v>
      </c>
      <c r="S430" s="6">
        <f t="shared" si="293"/>
        <v>0</v>
      </c>
      <c r="T430" s="41">
        <v>1</v>
      </c>
      <c r="U430" s="6">
        <f t="shared" si="294"/>
        <v>2556000</v>
      </c>
      <c r="V430" s="41">
        <v>1</v>
      </c>
      <c r="W430" s="6">
        <f t="shared" ref="W430:W432" si="297">V430*E430</f>
        <v>2556000</v>
      </c>
      <c r="X430" s="41">
        <f t="shared" si="267"/>
        <v>1</v>
      </c>
      <c r="Y430" s="5">
        <f t="shared" si="268"/>
        <v>2556000</v>
      </c>
      <c r="Z430" s="41">
        <f t="shared" si="269"/>
        <v>1</v>
      </c>
      <c r="AA430" s="41">
        <f t="shared" si="270"/>
        <v>0</v>
      </c>
      <c r="AB430" s="6">
        <f t="shared" si="271"/>
        <v>0</v>
      </c>
      <c r="AC430" s="41"/>
      <c r="AD430" s="15">
        <v>1</v>
      </c>
      <c r="AE430" s="41">
        <f t="shared" si="272"/>
        <v>0</v>
      </c>
      <c r="AF430" s="42">
        <f t="shared" si="273"/>
        <v>0</v>
      </c>
    </row>
    <row r="431" spans="1:32">
      <c r="B431" s="31" t="s">
        <v>110</v>
      </c>
      <c r="E431" s="5">
        <v>1278000</v>
      </c>
      <c r="F431" s="39"/>
      <c r="G431" s="6">
        <f t="shared" si="287"/>
        <v>0</v>
      </c>
      <c r="I431" s="6">
        <f t="shared" si="288"/>
        <v>0</v>
      </c>
      <c r="K431" s="6">
        <f t="shared" si="289"/>
        <v>0</v>
      </c>
      <c r="M431" s="6">
        <f t="shared" si="290"/>
        <v>0</v>
      </c>
      <c r="O431" s="6">
        <f t="shared" si="291"/>
        <v>0</v>
      </c>
      <c r="Q431" s="6">
        <f t="shared" si="292"/>
        <v>0</v>
      </c>
      <c r="S431" s="6">
        <f t="shared" si="293"/>
        <v>0</v>
      </c>
      <c r="T431" s="41">
        <v>1</v>
      </c>
      <c r="U431" s="6">
        <f t="shared" si="294"/>
        <v>1278000</v>
      </c>
      <c r="V431" s="41">
        <v>1</v>
      </c>
      <c r="W431" s="6">
        <f t="shared" si="297"/>
        <v>1278000</v>
      </c>
      <c r="X431" s="41">
        <f t="shared" si="267"/>
        <v>1</v>
      </c>
      <c r="Y431" s="5">
        <f t="shared" si="268"/>
        <v>1278000</v>
      </c>
      <c r="Z431" s="41">
        <f t="shared" si="269"/>
        <v>1</v>
      </c>
      <c r="AA431" s="41">
        <f t="shared" si="270"/>
        <v>0</v>
      </c>
      <c r="AB431" s="6">
        <f t="shared" si="271"/>
        <v>0</v>
      </c>
      <c r="AC431" s="41"/>
      <c r="AD431" s="15">
        <v>1</v>
      </c>
      <c r="AE431" s="41">
        <f t="shared" si="272"/>
        <v>0</v>
      </c>
      <c r="AF431" s="42">
        <f t="shared" si="273"/>
        <v>0</v>
      </c>
    </row>
    <row r="432" spans="1:32">
      <c r="A432" s="38" t="s">
        <v>17</v>
      </c>
      <c r="B432" s="35" t="s">
        <v>122</v>
      </c>
      <c r="C432" s="69">
        <f>SUM(E433:E439)</f>
        <v>2130000</v>
      </c>
      <c r="D432" s="67"/>
      <c r="E432" s="14">
        <v>0</v>
      </c>
      <c r="F432" s="39"/>
      <c r="G432" s="6">
        <f t="shared" si="287"/>
        <v>0</v>
      </c>
      <c r="I432" s="6">
        <f t="shared" si="288"/>
        <v>0</v>
      </c>
      <c r="K432" s="6">
        <f t="shared" si="289"/>
        <v>0</v>
      </c>
      <c r="M432" s="6">
        <f t="shared" si="290"/>
        <v>0</v>
      </c>
      <c r="O432" s="6">
        <f t="shared" si="291"/>
        <v>0</v>
      </c>
      <c r="Q432" s="6">
        <f t="shared" si="292"/>
        <v>0</v>
      </c>
      <c r="S432" s="6">
        <f t="shared" si="293"/>
        <v>0</v>
      </c>
      <c r="T432" s="41"/>
      <c r="U432" s="6">
        <f t="shared" si="294"/>
        <v>0</v>
      </c>
      <c r="V432" s="41"/>
      <c r="W432" s="6">
        <f t="shared" si="297"/>
        <v>0</v>
      </c>
      <c r="X432" s="41">
        <f t="shared" si="267"/>
        <v>0</v>
      </c>
      <c r="Y432" s="5">
        <f t="shared" si="268"/>
        <v>0</v>
      </c>
      <c r="Z432" s="41"/>
      <c r="AA432" s="41"/>
      <c r="AB432" s="6">
        <f t="shared" si="271"/>
        <v>0</v>
      </c>
      <c r="AC432" s="41"/>
      <c r="AD432" s="15">
        <v>0</v>
      </c>
      <c r="AE432" s="41">
        <f t="shared" si="272"/>
        <v>0</v>
      </c>
      <c r="AF432" s="42">
        <f t="shared" si="273"/>
        <v>0</v>
      </c>
    </row>
    <row r="433" spans="1:32" ht="15" customHeight="1">
      <c r="B433" s="31" t="s">
        <v>114</v>
      </c>
      <c r="E433" s="5">
        <v>0</v>
      </c>
      <c r="F433" s="39"/>
      <c r="G433" s="6">
        <f t="shared" si="287"/>
        <v>0</v>
      </c>
      <c r="H433" s="40">
        <v>1</v>
      </c>
      <c r="I433" s="6">
        <f t="shared" si="288"/>
        <v>0</v>
      </c>
      <c r="K433" s="6">
        <f t="shared" si="289"/>
        <v>0</v>
      </c>
      <c r="M433" s="6">
        <f t="shared" si="290"/>
        <v>0</v>
      </c>
      <c r="O433" s="6">
        <f t="shared" si="291"/>
        <v>0</v>
      </c>
      <c r="Q433" s="6">
        <f t="shared" si="292"/>
        <v>0</v>
      </c>
      <c r="S433" s="6">
        <f t="shared" si="293"/>
        <v>0</v>
      </c>
      <c r="T433" s="41"/>
      <c r="U433" s="6">
        <f t="shared" si="294"/>
        <v>0</v>
      </c>
      <c r="V433" s="41"/>
      <c r="W433" s="6">
        <f t="shared" si="295"/>
        <v>0</v>
      </c>
      <c r="X433" s="41">
        <f t="shared" si="267"/>
        <v>1</v>
      </c>
      <c r="Y433" s="5">
        <f t="shared" si="268"/>
        <v>0</v>
      </c>
      <c r="Z433" s="41">
        <f t="shared" si="269"/>
        <v>1</v>
      </c>
      <c r="AA433" s="41">
        <f t="shared" si="270"/>
        <v>0</v>
      </c>
      <c r="AB433" s="6">
        <f t="shared" si="271"/>
        <v>0</v>
      </c>
      <c r="AC433" s="41"/>
      <c r="AD433" s="15">
        <v>1</v>
      </c>
      <c r="AE433" s="41">
        <f t="shared" si="272"/>
        <v>0</v>
      </c>
      <c r="AF433" s="42">
        <f t="shared" si="273"/>
        <v>0</v>
      </c>
    </row>
    <row r="434" spans="1:32" ht="15" customHeight="1">
      <c r="B434" s="31" t="s">
        <v>106</v>
      </c>
      <c r="E434" s="5">
        <f>852000*0.5</f>
        <v>426000</v>
      </c>
      <c r="F434" s="39"/>
      <c r="G434" s="6">
        <f t="shared" si="287"/>
        <v>0</v>
      </c>
      <c r="I434" s="6">
        <f t="shared" si="288"/>
        <v>0</v>
      </c>
      <c r="J434" s="40">
        <v>0.7</v>
      </c>
      <c r="K434" s="6">
        <f t="shared" si="289"/>
        <v>298200</v>
      </c>
      <c r="L434" s="40">
        <v>0.30000000000000004</v>
      </c>
      <c r="M434" s="6">
        <f t="shared" si="290"/>
        <v>127800.00000000001</v>
      </c>
      <c r="O434" s="6">
        <f t="shared" si="291"/>
        <v>0</v>
      </c>
      <c r="Q434" s="6">
        <f t="shared" si="292"/>
        <v>0</v>
      </c>
      <c r="S434" s="6">
        <f t="shared" si="293"/>
        <v>0</v>
      </c>
      <c r="T434" s="41"/>
      <c r="U434" s="6">
        <f t="shared" si="294"/>
        <v>0</v>
      </c>
      <c r="V434" s="41"/>
      <c r="W434" s="6">
        <f t="shared" si="295"/>
        <v>0</v>
      </c>
      <c r="X434" s="41">
        <f t="shared" si="267"/>
        <v>1</v>
      </c>
      <c r="Y434" s="5">
        <f t="shared" si="268"/>
        <v>426000</v>
      </c>
      <c r="Z434" s="41">
        <f t="shared" si="269"/>
        <v>1</v>
      </c>
      <c r="AA434" s="41">
        <f t="shared" si="270"/>
        <v>0</v>
      </c>
      <c r="AB434" s="6">
        <f t="shared" si="271"/>
        <v>0</v>
      </c>
      <c r="AC434" s="41"/>
      <c r="AD434" s="15">
        <v>1</v>
      </c>
      <c r="AE434" s="41">
        <f t="shared" si="272"/>
        <v>0</v>
      </c>
      <c r="AF434" s="42">
        <f t="shared" si="273"/>
        <v>0</v>
      </c>
    </row>
    <row r="435" spans="1:32" ht="15" customHeight="1">
      <c r="B435" s="31" t="s">
        <v>117</v>
      </c>
      <c r="E435" s="5">
        <f>852000*0.5</f>
        <v>426000</v>
      </c>
      <c r="F435" s="39"/>
      <c r="G435" s="6">
        <f t="shared" si="287"/>
        <v>0</v>
      </c>
      <c r="I435" s="6">
        <f t="shared" si="288"/>
        <v>0</v>
      </c>
      <c r="K435" s="6">
        <f t="shared" si="289"/>
        <v>0</v>
      </c>
      <c r="L435" s="40">
        <v>0.8</v>
      </c>
      <c r="M435" s="6">
        <f t="shared" si="290"/>
        <v>340800</v>
      </c>
      <c r="N435" s="40">
        <v>0.19999999999999996</v>
      </c>
      <c r="O435" s="6">
        <f t="shared" si="291"/>
        <v>85199.999999999985</v>
      </c>
      <c r="Q435" s="6">
        <f t="shared" si="292"/>
        <v>0</v>
      </c>
      <c r="S435" s="6">
        <f t="shared" si="293"/>
        <v>0</v>
      </c>
      <c r="T435" s="41"/>
      <c r="U435" s="6">
        <f t="shared" si="294"/>
        <v>0</v>
      </c>
      <c r="V435" s="41"/>
      <c r="W435" s="6">
        <f t="shared" si="295"/>
        <v>0</v>
      </c>
      <c r="X435" s="41">
        <f t="shared" si="267"/>
        <v>1</v>
      </c>
      <c r="Y435" s="5">
        <f t="shared" si="268"/>
        <v>426000</v>
      </c>
      <c r="Z435" s="41">
        <f t="shared" si="269"/>
        <v>1</v>
      </c>
      <c r="AA435" s="41">
        <f t="shared" si="270"/>
        <v>0</v>
      </c>
      <c r="AB435" s="6">
        <f t="shared" si="271"/>
        <v>0</v>
      </c>
      <c r="AC435" s="41"/>
      <c r="AD435" s="15">
        <v>1</v>
      </c>
      <c r="AE435" s="41">
        <f t="shared" si="272"/>
        <v>0</v>
      </c>
      <c r="AF435" s="42">
        <f t="shared" si="273"/>
        <v>0</v>
      </c>
    </row>
    <row r="436" spans="1:32" ht="15" customHeight="1">
      <c r="B436" s="31" t="s">
        <v>118</v>
      </c>
      <c r="E436" s="5">
        <f>852000*0.5</f>
        <v>426000</v>
      </c>
      <c r="F436" s="39"/>
      <c r="G436" s="6">
        <f t="shared" si="287"/>
        <v>0</v>
      </c>
      <c r="I436" s="6">
        <f t="shared" si="288"/>
        <v>0</v>
      </c>
      <c r="K436" s="6">
        <f t="shared" si="289"/>
        <v>0</v>
      </c>
      <c r="L436" s="40">
        <v>1</v>
      </c>
      <c r="M436" s="6">
        <f t="shared" si="290"/>
        <v>426000</v>
      </c>
      <c r="N436" s="40">
        <v>0</v>
      </c>
      <c r="O436" s="6">
        <f t="shared" si="291"/>
        <v>0</v>
      </c>
      <c r="Q436" s="6">
        <f t="shared" si="292"/>
        <v>0</v>
      </c>
      <c r="S436" s="6">
        <f t="shared" si="293"/>
        <v>0</v>
      </c>
      <c r="T436" s="41"/>
      <c r="U436" s="6">
        <f t="shared" si="294"/>
        <v>0</v>
      </c>
      <c r="V436" s="41"/>
      <c r="W436" s="6">
        <f t="shared" si="295"/>
        <v>0</v>
      </c>
      <c r="X436" s="41">
        <f t="shared" si="267"/>
        <v>1</v>
      </c>
      <c r="Y436" s="5">
        <f t="shared" si="268"/>
        <v>426000</v>
      </c>
      <c r="Z436" s="41">
        <f t="shared" si="269"/>
        <v>1</v>
      </c>
      <c r="AA436" s="41">
        <f t="shared" si="270"/>
        <v>0</v>
      </c>
      <c r="AB436" s="6">
        <f t="shared" si="271"/>
        <v>0</v>
      </c>
      <c r="AC436" s="41"/>
      <c r="AD436" s="15">
        <v>1</v>
      </c>
      <c r="AE436" s="41">
        <f t="shared" si="272"/>
        <v>0</v>
      </c>
      <c r="AF436" s="42">
        <f t="shared" si="273"/>
        <v>0</v>
      </c>
    </row>
    <row r="437" spans="1:32" ht="15" customHeight="1">
      <c r="B437" s="31" t="s">
        <v>120</v>
      </c>
      <c r="E437" s="5">
        <f>852000*0.5</f>
        <v>426000</v>
      </c>
      <c r="F437" s="39"/>
      <c r="G437" s="6">
        <f t="shared" si="287"/>
        <v>0</v>
      </c>
      <c r="I437" s="6">
        <f t="shared" si="288"/>
        <v>0</v>
      </c>
      <c r="K437" s="6">
        <f t="shared" si="289"/>
        <v>0</v>
      </c>
      <c r="M437" s="6">
        <f t="shared" si="290"/>
        <v>0</v>
      </c>
      <c r="N437" s="40">
        <v>0.3</v>
      </c>
      <c r="O437" s="6">
        <f t="shared" si="291"/>
        <v>127800</v>
      </c>
      <c r="P437" s="40">
        <v>0.7</v>
      </c>
      <c r="Q437" s="6">
        <f t="shared" si="292"/>
        <v>298200</v>
      </c>
      <c r="S437" s="6">
        <f t="shared" si="293"/>
        <v>0</v>
      </c>
      <c r="T437" s="41"/>
      <c r="U437" s="6">
        <f t="shared" si="294"/>
        <v>0</v>
      </c>
      <c r="V437" s="41"/>
      <c r="W437" s="6">
        <f t="shared" si="295"/>
        <v>0</v>
      </c>
      <c r="X437" s="41">
        <f t="shared" si="267"/>
        <v>1</v>
      </c>
      <c r="Y437" s="5">
        <f t="shared" si="268"/>
        <v>426000</v>
      </c>
      <c r="Z437" s="41">
        <f t="shared" si="269"/>
        <v>1</v>
      </c>
      <c r="AA437" s="41">
        <f t="shared" si="270"/>
        <v>0</v>
      </c>
      <c r="AB437" s="6">
        <f t="shared" si="271"/>
        <v>0</v>
      </c>
      <c r="AC437" s="41"/>
      <c r="AD437" s="15">
        <v>1</v>
      </c>
      <c r="AE437" s="41">
        <f t="shared" si="272"/>
        <v>0</v>
      </c>
      <c r="AF437" s="42">
        <f t="shared" si="273"/>
        <v>0</v>
      </c>
    </row>
    <row r="438" spans="1:32">
      <c r="B438" s="31" t="s">
        <v>123</v>
      </c>
      <c r="E438" s="5">
        <f>426000*0.5</f>
        <v>213000</v>
      </c>
      <c r="F438" s="39"/>
      <c r="G438" s="6">
        <f t="shared" si="287"/>
        <v>0</v>
      </c>
      <c r="I438" s="6">
        <f t="shared" si="288"/>
        <v>0</v>
      </c>
      <c r="K438" s="6">
        <f t="shared" si="289"/>
        <v>0</v>
      </c>
      <c r="M438" s="6">
        <f t="shared" si="290"/>
        <v>0</v>
      </c>
      <c r="O438" s="6">
        <f t="shared" si="291"/>
        <v>0</v>
      </c>
      <c r="Q438" s="6">
        <f t="shared" si="292"/>
        <v>0</v>
      </c>
      <c r="S438" s="6">
        <f t="shared" si="293"/>
        <v>0</v>
      </c>
      <c r="T438" s="41">
        <v>1</v>
      </c>
      <c r="U438" s="6">
        <f t="shared" si="294"/>
        <v>213000</v>
      </c>
      <c r="V438" s="41">
        <v>1</v>
      </c>
      <c r="W438" s="6">
        <f t="shared" ref="W438:W454" si="298">V438*E438</f>
        <v>213000</v>
      </c>
      <c r="X438" s="41">
        <f t="shared" si="267"/>
        <v>1</v>
      </c>
      <c r="Y438" s="5">
        <f t="shared" si="268"/>
        <v>213000</v>
      </c>
      <c r="Z438" s="41">
        <f t="shared" si="269"/>
        <v>1</v>
      </c>
      <c r="AA438" s="41">
        <f t="shared" si="270"/>
        <v>0</v>
      </c>
      <c r="AB438" s="6">
        <f t="shared" si="271"/>
        <v>0</v>
      </c>
      <c r="AC438" s="41"/>
      <c r="AD438" s="15">
        <v>1</v>
      </c>
      <c r="AE438" s="41">
        <f t="shared" si="272"/>
        <v>0</v>
      </c>
      <c r="AF438" s="42">
        <f t="shared" si="273"/>
        <v>0</v>
      </c>
    </row>
    <row r="439" spans="1:32">
      <c r="B439" s="31" t="s">
        <v>134</v>
      </c>
      <c r="E439" s="5">
        <f>426000*0.5</f>
        <v>213000</v>
      </c>
      <c r="F439" s="39"/>
      <c r="G439" s="6">
        <f t="shared" si="287"/>
        <v>0</v>
      </c>
      <c r="I439" s="6">
        <f t="shared" si="288"/>
        <v>0</v>
      </c>
      <c r="K439" s="6">
        <f t="shared" si="289"/>
        <v>0</v>
      </c>
      <c r="M439" s="6">
        <f t="shared" si="290"/>
        <v>0</v>
      </c>
      <c r="O439" s="6">
        <f t="shared" si="291"/>
        <v>0</v>
      </c>
      <c r="Q439" s="6">
        <f t="shared" si="292"/>
        <v>0</v>
      </c>
      <c r="S439" s="6">
        <f t="shared" si="293"/>
        <v>0</v>
      </c>
      <c r="T439" s="41">
        <v>1</v>
      </c>
      <c r="U439" s="6">
        <f t="shared" si="294"/>
        <v>213000</v>
      </c>
      <c r="V439" s="41">
        <v>1</v>
      </c>
      <c r="W439" s="6">
        <f t="shared" si="298"/>
        <v>213000</v>
      </c>
      <c r="X439" s="41">
        <f t="shared" si="267"/>
        <v>1</v>
      </c>
      <c r="Y439" s="5">
        <f t="shared" si="268"/>
        <v>213000</v>
      </c>
      <c r="Z439" s="41">
        <f t="shared" si="269"/>
        <v>1</v>
      </c>
      <c r="AA439" s="41">
        <f t="shared" si="270"/>
        <v>0</v>
      </c>
      <c r="AB439" s="6">
        <f t="shared" si="271"/>
        <v>0</v>
      </c>
      <c r="AC439" s="41"/>
      <c r="AD439" s="15">
        <v>1</v>
      </c>
      <c r="AE439" s="41">
        <f t="shared" si="272"/>
        <v>0</v>
      </c>
      <c r="AF439" s="42">
        <f t="shared" si="273"/>
        <v>0</v>
      </c>
    </row>
    <row r="440" spans="1:32">
      <c r="A440" s="38" t="s">
        <v>124</v>
      </c>
      <c r="B440" s="35" t="s">
        <v>125</v>
      </c>
      <c r="C440" s="69">
        <f>SUM(E441:E444)</f>
        <v>3196050</v>
      </c>
      <c r="D440" s="67"/>
      <c r="E440" s="14">
        <v>0</v>
      </c>
      <c r="F440" s="39"/>
      <c r="G440" s="6">
        <f t="shared" si="287"/>
        <v>0</v>
      </c>
      <c r="I440" s="6">
        <f t="shared" si="288"/>
        <v>0</v>
      </c>
      <c r="K440" s="6">
        <f t="shared" si="289"/>
        <v>0</v>
      </c>
      <c r="M440" s="6">
        <f t="shared" si="290"/>
        <v>0</v>
      </c>
      <c r="O440" s="6">
        <f t="shared" si="291"/>
        <v>0</v>
      </c>
      <c r="Q440" s="6">
        <f t="shared" si="292"/>
        <v>0</v>
      </c>
      <c r="S440" s="6">
        <f t="shared" si="293"/>
        <v>0</v>
      </c>
      <c r="T440" s="41"/>
      <c r="U440" s="6">
        <f t="shared" si="294"/>
        <v>0</v>
      </c>
      <c r="V440" s="41"/>
      <c r="W440" s="6">
        <f t="shared" si="298"/>
        <v>0</v>
      </c>
      <c r="X440" s="41">
        <f t="shared" si="267"/>
        <v>0</v>
      </c>
      <c r="Y440" s="5">
        <f t="shared" si="268"/>
        <v>0</v>
      </c>
      <c r="Z440" s="41"/>
      <c r="AA440" s="41"/>
      <c r="AB440" s="6">
        <f t="shared" si="271"/>
        <v>0</v>
      </c>
      <c r="AC440" s="41"/>
      <c r="AD440" s="15">
        <v>0</v>
      </c>
      <c r="AE440" s="41">
        <f t="shared" si="272"/>
        <v>0</v>
      </c>
      <c r="AF440" s="42">
        <f t="shared" si="273"/>
        <v>0</v>
      </c>
    </row>
    <row r="441" spans="1:32">
      <c r="B441" s="31" t="s">
        <v>119</v>
      </c>
      <c r="E441" s="5">
        <v>799012.5</v>
      </c>
      <c r="F441" s="39"/>
      <c r="G441" s="6">
        <f t="shared" si="287"/>
        <v>0</v>
      </c>
      <c r="I441" s="6">
        <f t="shared" si="288"/>
        <v>0</v>
      </c>
      <c r="K441" s="6">
        <f t="shared" si="289"/>
        <v>0</v>
      </c>
      <c r="M441" s="6">
        <f t="shared" si="290"/>
        <v>0</v>
      </c>
      <c r="O441" s="6">
        <f t="shared" si="291"/>
        <v>0</v>
      </c>
      <c r="Q441" s="6">
        <f t="shared" si="292"/>
        <v>0</v>
      </c>
      <c r="S441" s="6">
        <f t="shared" si="293"/>
        <v>0</v>
      </c>
      <c r="T441" s="41">
        <v>1</v>
      </c>
      <c r="U441" s="6">
        <f t="shared" si="294"/>
        <v>799012.5</v>
      </c>
      <c r="V441" s="41">
        <v>1</v>
      </c>
      <c r="W441" s="6">
        <f t="shared" si="298"/>
        <v>799012.5</v>
      </c>
      <c r="X441" s="41">
        <f t="shared" si="267"/>
        <v>1</v>
      </c>
      <c r="Y441" s="5">
        <f t="shared" si="268"/>
        <v>799012.5</v>
      </c>
      <c r="Z441" s="41">
        <f t="shared" si="269"/>
        <v>1</v>
      </c>
      <c r="AA441" s="41">
        <f t="shared" si="270"/>
        <v>0</v>
      </c>
      <c r="AB441" s="6">
        <f t="shared" si="271"/>
        <v>0</v>
      </c>
      <c r="AC441" s="41"/>
      <c r="AD441" s="15">
        <v>1</v>
      </c>
      <c r="AE441" s="41">
        <f t="shared" si="272"/>
        <v>0</v>
      </c>
      <c r="AF441" s="42">
        <f t="shared" si="273"/>
        <v>0</v>
      </c>
    </row>
    <row r="442" spans="1:32">
      <c r="B442" s="31" t="s">
        <v>126</v>
      </c>
      <c r="E442" s="5">
        <v>799012.5</v>
      </c>
      <c r="F442" s="39"/>
      <c r="G442" s="6">
        <f t="shared" si="287"/>
        <v>0</v>
      </c>
      <c r="I442" s="6">
        <f t="shared" si="288"/>
        <v>0</v>
      </c>
      <c r="K442" s="6">
        <f t="shared" si="289"/>
        <v>0</v>
      </c>
      <c r="M442" s="6">
        <f t="shared" si="290"/>
        <v>0</v>
      </c>
      <c r="O442" s="6">
        <f t="shared" si="291"/>
        <v>0</v>
      </c>
      <c r="Q442" s="6">
        <f t="shared" si="292"/>
        <v>0</v>
      </c>
      <c r="S442" s="6">
        <f t="shared" si="293"/>
        <v>0</v>
      </c>
      <c r="T442" s="41">
        <v>1</v>
      </c>
      <c r="U442" s="6">
        <f t="shared" si="294"/>
        <v>799012.5</v>
      </c>
      <c r="V442" s="41">
        <v>1</v>
      </c>
      <c r="W442" s="6">
        <f t="shared" si="298"/>
        <v>799012.5</v>
      </c>
      <c r="X442" s="41">
        <f t="shared" si="267"/>
        <v>1</v>
      </c>
      <c r="Y442" s="5">
        <f t="shared" si="268"/>
        <v>799012.5</v>
      </c>
      <c r="Z442" s="41">
        <f t="shared" si="269"/>
        <v>1</v>
      </c>
      <c r="AA442" s="41">
        <f t="shared" si="270"/>
        <v>0</v>
      </c>
      <c r="AB442" s="6">
        <f t="shared" si="271"/>
        <v>0</v>
      </c>
      <c r="AC442" s="41"/>
      <c r="AD442" s="15">
        <v>1</v>
      </c>
      <c r="AE442" s="41">
        <f t="shared" si="272"/>
        <v>0</v>
      </c>
      <c r="AF442" s="42">
        <f t="shared" si="273"/>
        <v>0</v>
      </c>
    </row>
    <row r="443" spans="1:32">
      <c r="B443" s="31" t="s">
        <v>109</v>
      </c>
      <c r="E443" s="5">
        <v>799012.5</v>
      </c>
      <c r="F443" s="39"/>
      <c r="G443" s="6">
        <f t="shared" si="287"/>
        <v>0</v>
      </c>
      <c r="I443" s="6">
        <f t="shared" si="288"/>
        <v>0</v>
      </c>
      <c r="K443" s="6">
        <f t="shared" si="289"/>
        <v>0</v>
      </c>
      <c r="M443" s="6">
        <f t="shared" si="290"/>
        <v>0</v>
      </c>
      <c r="O443" s="6">
        <f t="shared" si="291"/>
        <v>0</v>
      </c>
      <c r="Q443" s="6">
        <f t="shared" si="292"/>
        <v>0</v>
      </c>
      <c r="S443" s="6">
        <f t="shared" si="293"/>
        <v>0</v>
      </c>
      <c r="T443" s="41">
        <v>1</v>
      </c>
      <c r="U443" s="6">
        <f t="shared" si="294"/>
        <v>799012.5</v>
      </c>
      <c r="V443" s="41">
        <v>1</v>
      </c>
      <c r="W443" s="6">
        <f t="shared" si="298"/>
        <v>799012.5</v>
      </c>
      <c r="X443" s="41">
        <f t="shared" si="267"/>
        <v>1</v>
      </c>
      <c r="Y443" s="5">
        <f t="shared" si="268"/>
        <v>799012.5</v>
      </c>
      <c r="Z443" s="41">
        <f t="shared" si="269"/>
        <v>1</v>
      </c>
      <c r="AA443" s="41">
        <f t="shared" si="270"/>
        <v>0</v>
      </c>
      <c r="AB443" s="6">
        <f t="shared" si="271"/>
        <v>0</v>
      </c>
      <c r="AC443" s="41"/>
      <c r="AD443" s="15">
        <v>1</v>
      </c>
      <c r="AE443" s="41">
        <f t="shared" si="272"/>
        <v>0</v>
      </c>
      <c r="AF443" s="42">
        <f t="shared" si="273"/>
        <v>0</v>
      </c>
    </row>
    <row r="444" spans="1:32">
      <c r="B444" s="31" t="s">
        <v>110</v>
      </c>
      <c r="E444" s="5">
        <v>799012.5</v>
      </c>
      <c r="F444" s="39"/>
      <c r="G444" s="6">
        <f t="shared" si="287"/>
        <v>0</v>
      </c>
      <c r="I444" s="6">
        <f t="shared" si="288"/>
        <v>0</v>
      </c>
      <c r="K444" s="6">
        <f t="shared" si="289"/>
        <v>0</v>
      </c>
      <c r="M444" s="6">
        <f t="shared" si="290"/>
        <v>0</v>
      </c>
      <c r="O444" s="6">
        <f t="shared" si="291"/>
        <v>0</v>
      </c>
      <c r="Q444" s="6">
        <f t="shared" si="292"/>
        <v>0</v>
      </c>
      <c r="S444" s="6">
        <f t="shared" si="293"/>
        <v>0</v>
      </c>
      <c r="T444" s="41">
        <v>1</v>
      </c>
      <c r="U444" s="6">
        <f t="shared" si="294"/>
        <v>799012.5</v>
      </c>
      <c r="V444" s="41">
        <v>1</v>
      </c>
      <c r="W444" s="6">
        <f t="shared" si="298"/>
        <v>799012.5</v>
      </c>
      <c r="X444" s="41">
        <f t="shared" si="267"/>
        <v>1</v>
      </c>
      <c r="Y444" s="5">
        <f t="shared" si="268"/>
        <v>799012.5</v>
      </c>
      <c r="Z444" s="41">
        <f t="shared" si="269"/>
        <v>1</v>
      </c>
      <c r="AA444" s="41">
        <f t="shared" si="270"/>
        <v>0</v>
      </c>
      <c r="AB444" s="6">
        <f t="shared" si="271"/>
        <v>0</v>
      </c>
      <c r="AC444" s="41"/>
      <c r="AD444" s="15">
        <v>1</v>
      </c>
      <c r="AE444" s="41">
        <f t="shared" si="272"/>
        <v>0</v>
      </c>
      <c r="AF444" s="42">
        <f t="shared" si="273"/>
        <v>0</v>
      </c>
    </row>
    <row r="445" spans="1:32">
      <c r="A445" s="38" t="s">
        <v>127</v>
      </c>
      <c r="B445" s="35" t="s">
        <v>135</v>
      </c>
      <c r="C445" s="69">
        <f>SUM(E446:E454)</f>
        <v>2130000</v>
      </c>
      <c r="D445" s="67"/>
      <c r="E445" s="14">
        <v>0</v>
      </c>
      <c r="F445" s="39"/>
      <c r="G445" s="6">
        <f t="shared" si="287"/>
        <v>0</v>
      </c>
      <c r="I445" s="6">
        <f t="shared" si="288"/>
        <v>0</v>
      </c>
      <c r="K445" s="6">
        <f t="shared" si="289"/>
        <v>0</v>
      </c>
      <c r="M445" s="6">
        <f t="shared" si="290"/>
        <v>0</v>
      </c>
      <c r="O445" s="6">
        <f t="shared" si="291"/>
        <v>0</v>
      </c>
      <c r="Q445" s="6">
        <f t="shared" si="292"/>
        <v>0</v>
      </c>
      <c r="S445" s="6">
        <f t="shared" si="293"/>
        <v>0</v>
      </c>
      <c r="T445" s="41"/>
      <c r="U445" s="6">
        <f t="shared" si="294"/>
        <v>0</v>
      </c>
      <c r="V445" s="41"/>
      <c r="W445" s="6">
        <f t="shared" si="298"/>
        <v>0</v>
      </c>
      <c r="X445" s="41">
        <f t="shared" si="267"/>
        <v>0</v>
      </c>
      <c r="Y445" s="5">
        <f t="shared" si="268"/>
        <v>0</v>
      </c>
      <c r="Z445" s="41"/>
      <c r="AA445" s="41"/>
      <c r="AB445" s="6">
        <f t="shared" si="271"/>
        <v>0</v>
      </c>
      <c r="AC445" s="41"/>
      <c r="AD445" s="15">
        <v>0</v>
      </c>
      <c r="AE445" s="41">
        <f t="shared" si="272"/>
        <v>0</v>
      </c>
      <c r="AF445" s="42">
        <f t="shared" si="273"/>
        <v>0</v>
      </c>
    </row>
    <row r="446" spans="1:32">
      <c r="B446" s="31" t="s">
        <v>114</v>
      </c>
      <c r="E446" s="5">
        <v>0</v>
      </c>
      <c r="F446" s="39"/>
      <c r="G446" s="6">
        <f t="shared" si="287"/>
        <v>0</v>
      </c>
      <c r="I446" s="6">
        <f t="shared" si="288"/>
        <v>0</v>
      </c>
      <c r="K446" s="6">
        <f t="shared" si="289"/>
        <v>0</v>
      </c>
      <c r="M446" s="6">
        <f t="shared" si="290"/>
        <v>0</v>
      </c>
      <c r="O446" s="6">
        <f t="shared" si="291"/>
        <v>0</v>
      </c>
      <c r="Q446" s="6">
        <f t="shared" si="292"/>
        <v>0</v>
      </c>
      <c r="S446" s="6">
        <f t="shared" si="293"/>
        <v>0</v>
      </c>
      <c r="T446" s="41"/>
      <c r="U446" s="6">
        <f t="shared" si="294"/>
        <v>0</v>
      </c>
      <c r="V446" s="41"/>
      <c r="W446" s="6">
        <f t="shared" si="298"/>
        <v>0</v>
      </c>
      <c r="X446" s="41">
        <f t="shared" si="267"/>
        <v>0</v>
      </c>
      <c r="Y446" s="5">
        <f t="shared" si="268"/>
        <v>0</v>
      </c>
      <c r="Z446" s="41"/>
      <c r="AA446" s="41"/>
      <c r="AB446" s="6">
        <f t="shared" si="271"/>
        <v>0</v>
      </c>
      <c r="AC446" s="41"/>
      <c r="AD446" s="15">
        <v>0</v>
      </c>
      <c r="AE446" s="41">
        <f t="shared" si="272"/>
        <v>0</v>
      </c>
      <c r="AF446" s="42">
        <f t="shared" si="273"/>
        <v>0</v>
      </c>
    </row>
    <row r="447" spans="1:32" ht="15" customHeight="1">
      <c r="B447" s="31" t="s">
        <v>106</v>
      </c>
      <c r="E447" s="5">
        <f>426000*0.5</f>
        <v>213000</v>
      </c>
      <c r="F447" s="39"/>
      <c r="G447" s="6">
        <f t="shared" si="287"/>
        <v>0</v>
      </c>
      <c r="I447" s="6">
        <f t="shared" si="288"/>
        <v>0</v>
      </c>
      <c r="J447" s="40">
        <v>1</v>
      </c>
      <c r="K447" s="6">
        <f t="shared" si="289"/>
        <v>213000</v>
      </c>
      <c r="M447" s="6">
        <f t="shared" si="290"/>
        <v>0</v>
      </c>
      <c r="O447" s="6">
        <f t="shared" si="291"/>
        <v>0</v>
      </c>
      <c r="Q447" s="6">
        <f t="shared" si="292"/>
        <v>0</v>
      </c>
      <c r="S447" s="6">
        <f t="shared" si="293"/>
        <v>0</v>
      </c>
      <c r="T447" s="41"/>
      <c r="U447" s="6">
        <f t="shared" si="294"/>
        <v>0</v>
      </c>
      <c r="V447" s="41"/>
      <c r="W447" s="6">
        <f t="shared" si="298"/>
        <v>0</v>
      </c>
      <c r="X447" s="41">
        <f t="shared" si="267"/>
        <v>1</v>
      </c>
      <c r="Y447" s="5">
        <f t="shared" si="268"/>
        <v>213000</v>
      </c>
      <c r="Z447" s="41">
        <f t="shared" si="269"/>
        <v>1</v>
      </c>
      <c r="AA447" s="41">
        <f t="shared" si="270"/>
        <v>0</v>
      </c>
      <c r="AB447" s="6">
        <f t="shared" si="271"/>
        <v>0</v>
      </c>
      <c r="AC447" s="41"/>
      <c r="AD447" s="15">
        <v>1</v>
      </c>
      <c r="AE447" s="41">
        <f t="shared" si="272"/>
        <v>0</v>
      </c>
      <c r="AF447" s="42">
        <f t="shared" si="273"/>
        <v>0</v>
      </c>
    </row>
    <row r="448" spans="1:32">
      <c r="B448" s="31" t="s">
        <v>136</v>
      </c>
      <c r="E448" s="5">
        <f>1278000*0.5</f>
        <v>639000</v>
      </c>
      <c r="F448" s="39"/>
      <c r="G448" s="6">
        <f t="shared" si="287"/>
        <v>0</v>
      </c>
      <c r="I448" s="6">
        <f t="shared" si="288"/>
        <v>0</v>
      </c>
      <c r="K448" s="6">
        <f t="shared" si="289"/>
        <v>0</v>
      </c>
      <c r="M448" s="6">
        <f t="shared" si="290"/>
        <v>0</v>
      </c>
      <c r="O448" s="6">
        <f t="shared" si="291"/>
        <v>0</v>
      </c>
      <c r="Q448" s="6">
        <f t="shared" si="292"/>
        <v>0</v>
      </c>
      <c r="S448" s="6">
        <f t="shared" si="293"/>
        <v>0</v>
      </c>
      <c r="T448" s="41">
        <v>1</v>
      </c>
      <c r="U448" s="6">
        <f t="shared" si="294"/>
        <v>639000</v>
      </c>
      <c r="V448" s="41">
        <v>1</v>
      </c>
      <c r="W448" s="6">
        <f t="shared" si="298"/>
        <v>639000</v>
      </c>
      <c r="X448" s="41">
        <f t="shared" si="267"/>
        <v>1</v>
      </c>
      <c r="Y448" s="5">
        <f t="shared" si="268"/>
        <v>639000</v>
      </c>
      <c r="Z448" s="41">
        <f t="shared" si="269"/>
        <v>1</v>
      </c>
      <c r="AA448" s="41">
        <f t="shared" si="270"/>
        <v>0</v>
      </c>
      <c r="AB448" s="6">
        <f t="shared" si="271"/>
        <v>0</v>
      </c>
      <c r="AC448" s="41"/>
      <c r="AD448" s="15">
        <v>1</v>
      </c>
      <c r="AE448" s="41">
        <f t="shared" si="272"/>
        <v>0</v>
      </c>
      <c r="AF448" s="42">
        <f t="shared" si="273"/>
        <v>0</v>
      </c>
    </row>
    <row r="449" spans="1:32">
      <c r="B449" s="31" t="s">
        <v>119</v>
      </c>
      <c r="E449" s="5">
        <f t="shared" ref="E449:E454" si="299">426000*0.5</f>
        <v>213000</v>
      </c>
      <c r="F449" s="39"/>
      <c r="G449" s="6">
        <f t="shared" si="287"/>
        <v>0</v>
      </c>
      <c r="I449" s="6">
        <f t="shared" si="288"/>
        <v>0</v>
      </c>
      <c r="K449" s="6">
        <f t="shared" si="289"/>
        <v>0</v>
      </c>
      <c r="M449" s="6">
        <f t="shared" si="290"/>
        <v>0</v>
      </c>
      <c r="O449" s="6">
        <f t="shared" si="291"/>
        <v>0</v>
      </c>
      <c r="Q449" s="6">
        <f t="shared" si="292"/>
        <v>0</v>
      </c>
      <c r="S449" s="6">
        <f t="shared" si="293"/>
        <v>0</v>
      </c>
      <c r="T449" s="41">
        <v>1</v>
      </c>
      <c r="U449" s="6">
        <f t="shared" si="294"/>
        <v>213000</v>
      </c>
      <c r="V449" s="41">
        <v>1</v>
      </c>
      <c r="W449" s="6">
        <f t="shared" si="298"/>
        <v>213000</v>
      </c>
      <c r="X449" s="41">
        <f t="shared" si="267"/>
        <v>1</v>
      </c>
      <c r="Y449" s="5">
        <f t="shared" si="268"/>
        <v>213000</v>
      </c>
      <c r="Z449" s="41">
        <f t="shared" si="269"/>
        <v>1</v>
      </c>
      <c r="AA449" s="41">
        <f t="shared" si="270"/>
        <v>0</v>
      </c>
      <c r="AB449" s="6">
        <f t="shared" si="271"/>
        <v>0</v>
      </c>
      <c r="AC449" s="41"/>
      <c r="AD449" s="15">
        <v>1</v>
      </c>
      <c r="AE449" s="41">
        <f t="shared" si="272"/>
        <v>0</v>
      </c>
      <c r="AF449" s="42">
        <f t="shared" si="273"/>
        <v>0</v>
      </c>
    </row>
    <row r="450" spans="1:32">
      <c r="B450" s="31" t="s">
        <v>137</v>
      </c>
      <c r="E450" s="5">
        <f t="shared" si="299"/>
        <v>213000</v>
      </c>
      <c r="F450" s="39"/>
      <c r="G450" s="6">
        <f t="shared" si="287"/>
        <v>0</v>
      </c>
      <c r="I450" s="6">
        <f t="shared" si="288"/>
        <v>0</v>
      </c>
      <c r="K450" s="6">
        <f t="shared" si="289"/>
        <v>0</v>
      </c>
      <c r="M450" s="6">
        <f t="shared" si="290"/>
        <v>0</v>
      </c>
      <c r="O450" s="6">
        <f t="shared" si="291"/>
        <v>0</v>
      </c>
      <c r="Q450" s="6">
        <f t="shared" si="292"/>
        <v>0</v>
      </c>
      <c r="S450" s="6">
        <f t="shared" si="293"/>
        <v>0</v>
      </c>
      <c r="T450" s="41">
        <v>1</v>
      </c>
      <c r="U450" s="6">
        <f t="shared" si="294"/>
        <v>213000</v>
      </c>
      <c r="V450" s="41">
        <v>1</v>
      </c>
      <c r="W450" s="6">
        <f t="shared" si="298"/>
        <v>213000</v>
      </c>
      <c r="X450" s="41">
        <f t="shared" si="267"/>
        <v>1</v>
      </c>
      <c r="Y450" s="5">
        <f t="shared" si="268"/>
        <v>213000</v>
      </c>
      <c r="Z450" s="41">
        <f t="shared" si="269"/>
        <v>1</v>
      </c>
      <c r="AA450" s="41">
        <f t="shared" si="270"/>
        <v>0</v>
      </c>
      <c r="AB450" s="6">
        <f t="shared" si="271"/>
        <v>0</v>
      </c>
      <c r="AC450" s="41"/>
      <c r="AD450" s="15">
        <v>1</v>
      </c>
      <c r="AE450" s="41">
        <f t="shared" si="272"/>
        <v>0</v>
      </c>
      <c r="AF450" s="42">
        <f t="shared" si="273"/>
        <v>0</v>
      </c>
    </row>
    <row r="451" spans="1:32">
      <c r="B451" s="31" t="s">
        <v>138</v>
      </c>
      <c r="E451" s="5">
        <f t="shared" si="299"/>
        <v>213000</v>
      </c>
      <c r="F451" s="39"/>
      <c r="G451" s="6">
        <f t="shared" si="287"/>
        <v>0</v>
      </c>
      <c r="I451" s="6">
        <f t="shared" si="288"/>
        <v>0</v>
      </c>
      <c r="K451" s="6">
        <f t="shared" si="289"/>
        <v>0</v>
      </c>
      <c r="M451" s="6">
        <f t="shared" si="290"/>
        <v>0</v>
      </c>
      <c r="O451" s="6">
        <f t="shared" si="291"/>
        <v>0</v>
      </c>
      <c r="Q451" s="6">
        <f t="shared" si="292"/>
        <v>0</v>
      </c>
      <c r="S451" s="6">
        <f t="shared" si="293"/>
        <v>0</v>
      </c>
      <c r="T451" s="41">
        <v>1</v>
      </c>
      <c r="U451" s="6">
        <f t="shared" si="294"/>
        <v>213000</v>
      </c>
      <c r="V451" s="41">
        <v>1</v>
      </c>
      <c r="W451" s="6">
        <f t="shared" si="298"/>
        <v>213000</v>
      </c>
      <c r="X451" s="41">
        <f t="shared" si="267"/>
        <v>1</v>
      </c>
      <c r="Y451" s="5">
        <f t="shared" si="268"/>
        <v>213000</v>
      </c>
      <c r="Z451" s="41">
        <f t="shared" si="269"/>
        <v>1</v>
      </c>
      <c r="AA451" s="41">
        <f t="shared" si="270"/>
        <v>0</v>
      </c>
      <c r="AB451" s="6">
        <f t="shared" si="271"/>
        <v>0</v>
      </c>
      <c r="AC451" s="41"/>
      <c r="AD451" s="15">
        <v>1</v>
      </c>
      <c r="AE451" s="41">
        <f t="shared" si="272"/>
        <v>0</v>
      </c>
      <c r="AF451" s="42">
        <f t="shared" si="273"/>
        <v>0</v>
      </c>
    </row>
    <row r="452" spans="1:32">
      <c r="B452" s="31" t="s">
        <v>139</v>
      </c>
      <c r="E452" s="5">
        <f t="shared" si="299"/>
        <v>213000</v>
      </c>
      <c r="F452" s="39"/>
      <c r="G452" s="6">
        <f t="shared" si="287"/>
        <v>0</v>
      </c>
      <c r="I452" s="6">
        <f t="shared" si="288"/>
        <v>0</v>
      </c>
      <c r="K452" s="6">
        <f t="shared" si="289"/>
        <v>0</v>
      </c>
      <c r="M452" s="6">
        <f t="shared" si="290"/>
        <v>0</v>
      </c>
      <c r="O452" s="6">
        <f t="shared" si="291"/>
        <v>0</v>
      </c>
      <c r="Q452" s="6">
        <f t="shared" si="292"/>
        <v>0</v>
      </c>
      <c r="S452" s="6">
        <f t="shared" si="293"/>
        <v>0</v>
      </c>
      <c r="T452" s="41">
        <v>1</v>
      </c>
      <c r="U452" s="6">
        <f t="shared" si="294"/>
        <v>213000</v>
      </c>
      <c r="V452" s="41">
        <v>1</v>
      </c>
      <c r="W452" s="6">
        <f t="shared" si="298"/>
        <v>213000</v>
      </c>
      <c r="X452" s="41">
        <f t="shared" si="267"/>
        <v>1</v>
      </c>
      <c r="Y452" s="5">
        <f t="shared" si="268"/>
        <v>213000</v>
      </c>
      <c r="Z452" s="41">
        <f t="shared" si="269"/>
        <v>1</v>
      </c>
      <c r="AA452" s="41">
        <f t="shared" si="270"/>
        <v>0</v>
      </c>
      <c r="AB452" s="6">
        <f t="shared" si="271"/>
        <v>0</v>
      </c>
      <c r="AC452" s="41"/>
      <c r="AD452" s="15">
        <v>1</v>
      </c>
      <c r="AE452" s="41">
        <f t="shared" si="272"/>
        <v>0</v>
      </c>
      <c r="AF452" s="42">
        <f t="shared" si="273"/>
        <v>0</v>
      </c>
    </row>
    <row r="453" spans="1:32">
      <c r="B453" s="31" t="s">
        <v>140</v>
      </c>
      <c r="E453" s="5">
        <f t="shared" si="299"/>
        <v>213000</v>
      </c>
      <c r="F453" s="39"/>
      <c r="G453" s="6">
        <f t="shared" si="287"/>
        <v>0</v>
      </c>
      <c r="I453" s="6">
        <f t="shared" si="288"/>
        <v>0</v>
      </c>
      <c r="K453" s="6">
        <f t="shared" si="289"/>
        <v>0</v>
      </c>
      <c r="M453" s="6">
        <f t="shared" si="290"/>
        <v>0</v>
      </c>
      <c r="O453" s="6">
        <f t="shared" si="291"/>
        <v>0</v>
      </c>
      <c r="Q453" s="6">
        <f t="shared" si="292"/>
        <v>0</v>
      </c>
      <c r="S453" s="6">
        <f t="shared" si="293"/>
        <v>0</v>
      </c>
      <c r="T453" s="41">
        <v>1</v>
      </c>
      <c r="U453" s="6">
        <f t="shared" ref="U453:U484" si="300">+T453*E453</f>
        <v>213000</v>
      </c>
      <c r="V453" s="41">
        <v>1</v>
      </c>
      <c r="W453" s="6">
        <f t="shared" si="298"/>
        <v>213000</v>
      </c>
      <c r="X453" s="41">
        <f t="shared" si="267"/>
        <v>1</v>
      </c>
      <c r="Y453" s="5">
        <f t="shared" si="268"/>
        <v>213000</v>
      </c>
      <c r="Z453" s="41">
        <f t="shared" si="269"/>
        <v>1</v>
      </c>
      <c r="AA453" s="41">
        <f t="shared" si="270"/>
        <v>0</v>
      </c>
      <c r="AB453" s="6">
        <f t="shared" si="271"/>
        <v>0</v>
      </c>
      <c r="AC453" s="41"/>
      <c r="AD453" s="15">
        <v>1</v>
      </c>
      <c r="AE453" s="41">
        <f t="shared" si="272"/>
        <v>0</v>
      </c>
      <c r="AF453" s="42">
        <f t="shared" si="273"/>
        <v>0</v>
      </c>
    </row>
    <row r="454" spans="1:32">
      <c r="B454" s="31" t="s">
        <v>134</v>
      </c>
      <c r="E454" s="5">
        <f t="shared" si="299"/>
        <v>213000</v>
      </c>
      <c r="F454" s="39"/>
      <c r="G454" s="6">
        <f t="shared" si="287"/>
        <v>0</v>
      </c>
      <c r="I454" s="6">
        <f t="shared" si="288"/>
        <v>0</v>
      </c>
      <c r="K454" s="6">
        <f t="shared" si="289"/>
        <v>0</v>
      </c>
      <c r="M454" s="6">
        <f t="shared" si="290"/>
        <v>0</v>
      </c>
      <c r="O454" s="6">
        <f t="shared" si="291"/>
        <v>0</v>
      </c>
      <c r="Q454" s="6">
        <f t="shared" si="292"/>
        <v>0</v>
      </c>
      <c r="S454" s="6">
        <f t="shared" si="293"/>
        <v>0</v>
      </c>
      <c r="T454" s="41">
        <v>1</v>
      </c>
      <c r="U454" s="6">
        <f t="shared" si="300"/>
        <v>213000</v>
      </c>
      <c r="V454" s="97">
        <v>0.5</v>
      </c>
      <c r="W454" s="98">
        <f t="shared" si="298"/>
        <v>106500</v>
      </c>
      <c r="X454" s="97">
        <f t="shared" ref="X454:X517" si="301">F454+H454+J454+L454+N454+P454+R454+T454</f>
        <v>1</v>
      </c>
      <c r="Y454" s="99">
        <f t="shared" ref="Y454:Y517" si="302">G454+I454+K454+M454+O454+Q454+S454+U454</f>
        <v>213000</v>
      </c>
      <c r="Z454" s="97">
        <f t="shared" ref="Z454:Z517" si="303">F454+H454+J454+L454+N454+P454+R454+V454</f>
        <v>0.5</v>
      </c>
      <c r="AA454" s="97">
        <f t="shared" ref="AA454:AA517" si="304">100%-Z454</f>
        <v>0.5</v>
      </c>
      <c r="AB454" s="98">
        <f t="shared" ref="AB454:AB517" si="305">E454*AA454</f>
        <v>106500</v>
      </c>
      <c r="AC454" s="41"/>
      <c r="AD454" s="15">
        <v>1</v>
      </c>
      <c r="AE454" s="41">
        <f t="shared" ref="AE454:AE517" si="306">Z454-AD454</f>
        <v>-0.5</v>
      </c>
      <c r="AF454" s="42">
        <f t="shared" ref="AF454:AF517" si="307">AE454*E454</f>
        <v>-106500</v>
      </c>
    </row>
    <row r="455" spans="1:32">
      <c r="A455" s="38" t="s">
        <v>141</v>
      </c>
      <c r="B455" s="35" t="s">
        <v>142</v>
      </c>
      <c r="C455" s="69">
        <f>SUM(E456:E464)</f>
        <v>2130000</v>
      </c>
      <c r="D455" s="67"/>
      <c r="E455" s="14">
        <v>0</v>
      </c>
      <c r="F455" s="39"/>
      <c r="G455" s="6">
        <f t="shared" si="287"/>
        <v>0</v>
      </c>
      <c r="I455" s="6">
        <f t="shared" si="288"/>
        <v>0</v>
      </c>
      <c r="K455" s="6">
        <f t="shared" si="289"/>
        <v>0</v>
      </c>
      <c r="M455" s="6">
        <f t="shared" si="290"/>
        <v>0</v>
      </c>
      <c r="O455" s="6">
        <f t="shared" si="291"/>
        <v>0</v>
      </c>
      <c r="Q455" s="6">
        <f t="shared" si="292"/>
        <v>0</v>
      </c>
      <c r="S455" s="6">
        <f t="shared" si="293"/>
        <v>0</v>
      </c>
      <c r="T455" s="41"/>
      <c r="U455" s="6">
        <f t="shared" si="300"/>
        <v>0</v>
      </c>
      <c r="V455" s="41"/>
      <c r="W455" s="6">
        <f t="shared" si="295"/>
        <v>0</v>
      </c>
      <c r="X455" s="41">
        <f t="shared" si="301"/>
        <v>0</v>
      </c>
      <c r="Y455" s="5">
        <f t="shared" si="302"/>
        <v>0</v>
      </c>
      <c r="Z455" s="41"/>
      <c r="AA455" s="41"/>
      <c r="AB455" s="6">
        <f t="shared" si="305"/>
        <v>0</v>
      </c>
      <c r="AC455" s="41"/>
      <c r="AD455" s="15">
        <v>0</v>
      </c>
      <c r="AE455" s="41">
        <f t="shared" si="306"/>
        <v>0</v>
      </c>
      <c r="AF455" s="42">
        <f t="shared" si="307"/>
        <v>0</v>
      </c>
    </row>
    <row r="456" spans="1:32">
      <c r="B456" s="31" t="s">
        <v>114</v>
      </c>
      <c r="E456" s="5">
        <v>0</v>
      </c>
      <c r="F456" s="39"/>
      <c r="G456" s="6">
        <f t="shared" si="287"/>
        <v>0</v>
      </c>
      <c r="I456" s="6">
        <f t="shared" si="288"/>
        <v>0</v>
      </c>
      <c r="K456" s="6">
        <f t="shared" si="289"/>
        <v>0</v>
      </c>
      <c r="M456" s="6">
        <f t="shared" si="290"/>
        <v>0</v>
      </c>
      <c r="O456" s="6">
        <f t="shared" si="291"/>
        <v>0</v>
      </c>
      <c r="Q456" s="6">
        <f t="shared" si="292"/>
        <v>0</v>
      </c>
      <c r="S456" s="6">
        <f t="shared" si="293"/>
        <v>0</v>
      </c>
      <c r="T456" s="41"/>
      <c r="U456" s="6">
        <f t="shared" si="300"/>
        <v>0</v>
      </c>
      <c r="V456" s="41"/>
      <c r="W456" s="6">
        <f t="shared" si="295"/>
        <v>0</v>
      </c>
      <c r="X456" s="41">
        <f t="shared" si="301"/>
        <v>0</v>
      </c>
      <c r="Y456" s="5">
        <f t="shared" si="302"/>
        <v>0</v>
      </c>
      <c r="Z456" s="41"/>
      <c r="AA456" s="41"/>
      <c r="AB456" s="6">
        <f t="shared" si="305"/>
        <v>0</v>
      </c>
      <c r="AC456" s="41"/>
      <c r="AD456" s="15">
        <v>0</v>
      </c>
      <c r="AE456" s="41">
        <f t="shared" si="306"/>
        <v>0</v>
      </c>
      <c r="AF456" s="42">
        <f t="shared" si="307"/>
        <v>0</v>
      </c>
    </row>
    <row r="457" spans="1:32" ht="15" customHeight="1">
      <c r="B457" s="31" t="s">
        <v>106</v>
      </c>
      <c r="E457" s="5">
        <f>426000*0.5</f>
        <v>213000</v>
      </c>
      <c r="F457" s="39"/>
      <c r="G457" s="6">
        <f t="shared" si="287"/>
        <v>0</v>
      </c>
      <c r="I457" s="6">
        <f t="shared" si="288"/>
        <v>0</v>
      </c>
      <c r="J457" s="40">
        <v>1</v>
      </c>
      <c r="K457" s="6">
        <f t="shared" si="289"/>
        <v>213000</v>
      </c>
      <c r="M457" s="6">
        <f t="shared" si="290"/>
        <v>0</v>
      </c>
      <c r="O457" s="6">
        <f t="shared" si="291"/>
        <v>0</v>
      </c>
      <c r="Q457" s="6">
        <f t="shared" si="292"/>
        <v>0</v>
      </c>
      <c r="S457" s="6">
        <f t="shared" si="293"/>
        <v>0</v>
      </c>
      <c r="T457" s="41"/>
      <c r="U457" s="6">
        <f t="shared" si="300"/>
        <v>0</v>
      </c>
      <c r="V457" s="41"/>
      <c r="W457" s="6">
        <f t="shared" si="295"/>
        <v>0</v>
      </c>
      <c r="X457" s="41">
        <f t="shared" si="301"/>
        <v>1</v>
      </c>
      <c r="Y457" s="5">
        <f t="shared" si="302"/>
        <v>213000</v>
      </c>
      <c r="Z457" s="41">
        <f t="shared" si="303"/>
        <v>1</v>
      </c>
      <c r="AA457" s="41">
        <f t="shared" si="304"/>
        <v>0</v>
      </c>
      <c r="AB457" s="6">
        <f t="shared" si="305"/>
        <v>0</v>
      </c>
      <c r="AC457" s="41"/>
      <c r="AD457" s="15">
        <v>1</v>
      </c>
      <c r="AE457" s="41">
        <f t="shared" si="306"/>
        <v>0</v>
      </c>
      <c r="AF457" s="42">
        <f t="shared" si="307"/>
        <v>0</v>
      </c>
    </row>
    <row r="458" spans="1:32" ht="15" customHeight="1">
      <c r="B458" s="31" t="s">
        <v>136</v>
      </c>
      <c r="E458" s="5">
        <f>1278000*0.5</f>
        <v>639000</v>
      </c>
      <c r="F458" s="39"/>
      <c r="G458" s="6">
        <f t="shared" si="287"/>
        <v>0</v>
      </c>
      <c r="I458" s="6">
        <f t="shared" si="288"/>
        <v>0</v>
      </c>
      <c r="K458" s="6">
        <f t="shared" si="289"/>
        <v>0</v>
      </c>
      <c r="L458" s="40">
        <v>1</v>
      </c>
      <c r="M458" s="6">
        <f t="shared" si="290"/>
        <v>639000</v>
      </c>
      <c r="O458" s="6">
        <f t="shared" si="291"/>
        <v>0</v>
      </c>
      <c r="Q458" s="6">
        <f t="shared" si="292"/>
        <v>0</v>
      </c>
      <c r="S458" s="6">
        <f t="shared" si="293"/>
        <v>0</v>
      </c>
      <c r="T458" s="41"/>
      <c r="U458" s="6">
        <f t="shared" si="300"/>
        <v>0</v>
      </c>
      <c r="V458" s="41"/>
      <c r="W458" s="6">
        <f t="shared" si="295"/>
        <v>0</v>
      </c>
      <c r="X458" s="41">
        <f t="shared" si="301"/>
        <v>1</v>
      </c>
      <c r="Y458" s="5">
        <f t="shared" si="302"/>
        <v>639000</v>
      </c>
      <c r="Z458" s="41">
        <f t="shared" si="303"/>
        <v>1</v>
      </c>
      <c r="AA458" s="41">
        <f t="shared" si="304"/>
        <v>0</v>
      </c>
      <c r="AB458" s="6">
        <f t="shared" si="305"/>
        <v>0</v>
      </c>
      <c r="AC458" s="41"/>
      <c r="AD458" s="15">
        <v>1</v>
      </c>
      <c r="AE458" s="41">
        <f t="shared" si="306"/>
        <v>0</v>
      </c>
      <c r="AF458" s="42">
        <f t="shared" si="307"/>
        <v>0</v>
      </c>
    </row>
    <row r="459" spans="1:32">
      <c r="B459" s="31" t="s">
        <v>119</v>
      </c>
      <c r="E459" s="5">
        <f t="shared" ref="E459:E464" si="308">426000*0.5</f>
        <v>213000</v>
      </c>
      <c r="F459" s="39"/>
      <c r="G459" s="6">
        <f t="shared" si="287"/>
        <v>0</v>
      </c>
      <c r="I459" s="6">
        <f t="shared" si="288"/>
        <v>0</v>
      </c>
      <c r="K459" s="6">
        <f t="shared" si="289"/>
        <v>0</v>
      </c>
      <c r="L459" s="40">
        <v>0.5</v>
      </c>
      <c r="M459" s="6">
        <f t="shared" si="290"/>
        <v>106500</v>
      </c>
      <c r="O459" s="6">
        <f t="shared" si="291"/>
        <v>0</v>
      </c>
      <c r="Q459" s="6">
        <f t="shared" si="292"/>
        <v>0</v>
      </c>
      <c r="S459" s="6">
        <f t="shared" si="293"/>
        <v>0</v>
      </c>
      <c r="T459" s="41">
        <v>0.5</v>
      </c>
      <c r="U459" s="6">
        <f t="shared" si="300"/>
        <v>106500</v>
      </c>
      <c r="V459" s="41">
        <v>0.5</v>
      </c>
      <c r="W459" s="6">
        <f t="shared" ref="W459:W464" si="309">V459*E459</f>
        <v>106500</v>
      </c>
      <c r="X459" s="41">
        <f t="shared" si="301"/>
        <v>1</v>
      </c>
      <c r="Y459" s="5">
        <f t="shared" si="302"/>
        <v>213000</v>
      </c>
      <c r="Z459" s="41">
        <f t="shared" si="303"/>
        <v>1</v>
      </c>
      <c r="AA459" s="41">
        <f t="shared" si="304"/>
        <v>0</v>
      </c>
      <c r="AB459" s="6">
        <f t="shared" si="305"/>
        <v>0</v>
      </c>
      <c r="AC459" s="41"/>
      <c r="AD459" s="15">
        <v>1</v>
      </c>
      <c r="AE459" s="41">
        <f t="shared" si="306"/>
        <v>0</v>
      </c>
      <c r="AF459" s="42">
        <f t="shared" si="307"/>
        <v>0</v>
      </c>
    </row>
    <row r="460" spans="1:32">
      <c r="B460" s="31" t="s">
        <v>137</v>
      </c>
      <c r="E460" s="5">
        <f t="shared" si="308"/>
        <v>213000</v>
      </c>
      <c r="F460" s="39"/>
      <c r="G460" s="6">
        <f t="shared" si="287"/>
        <v>0</v>
      </c>
      <c r="I460" s="6">
        <f t="shared" si="288"/>
        <v>0</v>
      </c>
      <c r="K460" s="6">
        <f t="shared" si="289"/>
        <v>0</v>
      </c>
      <c r="M460" s="6">
        <f t="shared" si="290"/>
        <v>0</v>
      </c>
      <c r="O460" s="6">
        <f t="shared" si="291"/>
        <v>0</v>
      </c>
      <c r="Q460" s="6">
        <f t="shared" si="292"/>
        <v>0</v>
      </c>
      <c r="S460" s="6">
        <f t="shared" si="293"/>
        <v>0</v>
      </c>
      <c r="T460" s="41">
        <v>1</v>
      </c>
      <c r="U460" s="6">
        <f t="shared" si="300"/>
        <v>213000</v>
      </c>
      <c r="V460" s="41">
        <v>1</v>
      </c>
      <c r="W460" s="6">
        <f t="shared" si="309"/>
        <v>213000</v>
      </c>
      <c r="X460" s="41">
        <f t="shared" si="301"/>
        <v>1</v>
      </c>
      <c r="Y460" s="5">
        <f t="shared" si="302"/>
        <v>213000</v>
      </c>
      <c r="Z460" s="41">
        <f t="shared" si="303"/>
        <v>1</v>
      </c>
      <c r="AA460" s="41">
        <f t="shared" si="304"/>
        <v>0</v>
      </c>
      <c r="AB460" s="6">
        <f t="shared" si="305"/>
        <v>0</v>
      </c>
      <c r="AC460" s="41"/>
      <c r="AD460" s="15">
        <v>1</v>
      </c>
      <c r="AE460" s="41">
        <f t="shared" si="306"/>
        <v>0</v>
      </c>
      <c r="AF460" s="42">
        <f t="shared" si="307"/>
        <v>0</v>
      </c>
    </row>
    <row r="461" spans="1:32">
      <c r="B461" s="31" t="s">
        <v>138</v>
      </c>
      <c r="E461" s="5">
        <f t="shared" si="308"/>
        <v>213000</v>
      </c>
      <c r="F461" s="39"/>
      <c r="G461" s="6">
        <f t="shared" si="287"/>
        <v>0</v>
      </c>
      <c r="I461" s="6">
        <f t="shared" si="288"/>
        <v>0</v>
      </c>
      <c r="K461" s="6">
        <f t="shared" si="289"/>
        <v>0</v>
      </c>
      <c r="M461" s="6">
        <f t="shared" si="290"/>
        <v>0</v>
      </c>
      <c r="O461" s="6">
        <f t="shared" si="291"/>
        <v>0</v>
      </c>
      <c r="Q461" s="6">
        <f t="shared" si="292"/>
        <v>0</v>
      </c>
      <c r="S461" s="6">
        <f t="shared" si="293"/>
        <v>0</v>
      </c>
      <c r="T461" s="41">
        <v>1</v>
      </c>
      <c r="U461" s="6">
        <f t="shared" si="300"/>
        <v>213000</v>
      </c>
      <c r="V461" s="41">
        <v>1</v>
      </c>
      <c r="W461" s="6">
        <f t="shared" si="309"/>
        <v>213000</v>
      </c>
      <c r="X461" s="41">
        <f t="shared" si="301"/>
        <v>1</v>
      </c>
      <c r="Y461" s="5">
        <f t="shared" si="302"/>
        <v>213000</v>
      </c>
      <c r="Z461" s="41">
        <f t="shared" si="303"/>
        <v>1</v>
      </c>
      <c r="AA461" s="41">
        <f t="shared" si="304"/>
        <v>0</v>
      </c>
      <c r="AB461" s="6">
        <f t="shared" si="305"/>
        <v>0</v>
      </c>
      <c r="AC461" s="41"/>
      <c r="AD461" s="15">
        <v>1</v>
      </c>
      <c r="AE461" s="41">
        <f t="shared" si="306"/>
        <v>0</v>
      </c>
      <c r="AF461" s="42">
        <f t="shared" si="307"/>
        <v>0</v>
      </c>
    </row>
    <row r="462" spans="1:32">
      <c r="B462" s="31" t="s">
        <v>139</v>
      </c>
      <c r="E462" s="5">
        <f t="shared" si="308"/>
        <v>213000</v>
      </c>
      <c r="F462" s="39"/>
      <c r="G462" s="6">
        <f t="shared" si="287"/>
        <v>0</v>
      </c>
      <c r="I462" s="6">
        <f t="shared" si="288"/>
        <v>0</v>
      </c>
      <c r="K462" s="6">
        <f t="shared" si="289"/>
        <v>0</v>
      </c>
      <c r="M462" s="6">
        <f t="shared" si="290"/>
        <v>0</v>
      </c>
      <c r="O462" s="6">
        <f t="shared" si="291"/>
        <v>0</v>
      </c>
      <c r="Q462" s="6">
        <f t="shared" si="292"/>
        <v>0</v>
      </c>
      <c r="S462" s="6">
        <f t="shared" si="293"/>
        <v>0</v>
      </c>
      <c r="T462" s="41">
        <v>1</v>
      </c>
      <c r="U462" s="6">
        <f t="shared" si="300"/>
        <v>213000</v>
      </c>
      <c r="V462" s="41">
        <v>1</v>
      </c>
      <c r="W462" s="6">
        <f t="shared" si="309"/>
        <v>213000</v>
      </c>
      <c r="X462" s="41">
        <f t="shared" si="301"/>
        <v>1</v>
      </c>
      <c r="Y462" s="5">
        <f t="shared" si="302"/>
        <v>213000</v>
      </c>
      <c r="Z462" s="41">
        <f t="shared" si="303"/>
        <v>1</v>
      </c>
      <c r="AA462" s="41">
        <f t="shared" si="304"/>
        <v>0</v>
      </c>
      <c r="AB462" s="6">
        <f t="shared" si="305"/>
        <v>0</v>
      </c>
      <c r="AC462" s="41"/>
      <c r="AD462" s="15">
        <v>1</v>
      </c>
      <c r="AE462" s="41">
        <f t="shared" si="306"/>
        <v>0</v>
      </c>
      <c r="AF462" s="42">
        <f t="shared" si="307"/>
        <v>0</v>
      </c>
    </row>
    <row r="463" spans="1:32">
      <c r="B463" s="31" t="s">
        <v>140</v>
      </c>
      <c r="E463" s="5">
        <f t="shared" si="308"/>
        <v>213000</v>
      </c>
      <c r="F463" s="39"/>
      <c r="G463" s="6">
        <f t="shared" si="287"/>
        <v>0</v>
      </c>
      <c r="I463" s="6">
        <f t="shared" si="288"/>
        <v>0</v>
      </c>
      <c r="K463" s="6">
        <f t="shared" si="289"/>
        <v>0</v>
      </c>
      <c r="M463" s="6">
        <f t="shared" si="290"/>
        <v>0</v>
      </c>
      <c r="O463" s="6">
        <f t="shared" si="291"/>
        <v>0</v>
      </c>
      <c r="Q463" s="6">
        <f t="shared" si="292"/>
        <v>0</v>
      </c>
      <c r="S463" s="6">
        <f t="shared" si="293"/>
        <v>0</v>
      </c>
      <c r="T463" s="41">
        <v>1</v>
      </c>
      <c r="U463" s="6">
        <f t="shared" si="300"/>
        <v>213000</v>
      </c>
      <c r="V463" s="41">
        <v>1</v>
      </c>
      <c r="W463" s="6">
        <f t="shared" si="309"/>
        <v>213000</v>
      </c>
      <c r="X463" s="41">
        <f t="shared" si="301"/>
        <v>1</v>
      </c>
      <c r="Y463" s="5">
        <f t="shared" si="302"/>
        <v>213000</v>
      </c>
      <c r="Z463" s="41">
        <f t="shared" si="303"/>
        <v>1</v>
      </c>
      <c r="AA463" s="41">
        <f t="shared" si="304"/>
        <v>0</v>
      </c>
      <c r="AB463" s="6">
        <f t="shared" si="305"/>
        <v>0</v>
      </c>
      <c r="AC463" s="41"/>
      <c r="AD463" s="15">
        <v>1</v>
      </c>
      <c r="AE463" s="41">
        <f t="shared" si="306"/>
        <v>0</v>
      </c>
      <c r="AF463" s="42">
        <f t="shared" si="307"/>
        <v>0</v>
      </c>
    </row>
    <row r="464" spans="1:32">
      <c r="B464" s="31" t="s">
        <v>134</v>
      </c>
      <c r="E464" s="5">
        <f t="shared" si="308"/>
        <v>213000</v>
      </c>
      <c r="F464" s="39"/>
      <c r="G464" s="6">
        <f t="shared" si="287"/>
        <v>0</v>
      </c>
      <c r="I464" s="6">
        <f t="shared" si="288"/>
        <v>0</v>
      </c>
      <c r="K464" s="6">
        <f t="shared" si="289"/>
        <v>0</v>
      </c>
      <c r="M464" s="6">
        <f t="shared" si="290"/>
        <v>0</v>
      </c>
      <c r="O464" s="6">
        <f t="shared" si="291"/>
        <v>0</v>
      </c>
      <c r="Q464" s="6">
        <f t="shared" si="292"/>
        <v>0</v>
      </c>
      <c r="S464" s="6">
        <f t="shared" si="293"/>
        <v>0</v>
      </c>
      <c r="T464" s="41">
        <v>1</v>
      </c>
      <c r="U464" s="6">
        <f t="shared" si="300"/>
        <v>213000</v>
      </c>
      <c r="V464" s="41">
        <v>1</v>
      </c>
      <c r="W464" s="6">
        <f t="shared" si="309"/>
        <v>213000</v>
      </c>
      <c r="X464" s="41">
        <f t="shared" si="301"/>
        <v>1</v>
      </c>
      <c r="Y464" s="5">
        <f t="shared" si="302"/>
        <v>213000</v>
      </c>
      <c r="Z464" s="41">
        <f t="shared" si="303"/>
        <v>1</v>
      </c>
      <c r="AA464" s="41">
        <f t="shared" si="304"/>
        <v>0</v>
      </c>
      <c r="AB464" s="6">
        <f t="shared" si="305"/>
        <v>0</v>
      </c>
      <c r="AC464" s="41"/>
      <c r="AD464" s="15">
        <v>1</v>
      </c>
      <c r="AE464" s="41">
        <f t="shared" si="306"/>
        <v>0</v>
      </c>
      <c r="AF464" s="42">
        <f t="shared" si="307"/>
        <v>0</v>
      </c>
    </row>
    <row r="465" spans="1:32">
      <c r="A465" s="38" t="s">
        <v>143</v>
      </c>
      <c r="B465" s="35" t="s">
        <v>144</v>
      </c>
      <c r="C465" s="69">
        <f>SUM(E466:E469)</f>
        <v>3196050</v>
      </c>
      <c r="D465" s="67"/>
      <c r="E465" s="14">
        <v>0</v>
      </c>
      <c r="F465" s="39"/>
      <c r="G465" s="6">
        <f t="shared" si="287"/>
        <v>0</v>
      </c>
      <c r="I465" s="6">
        <f t="shared" si="288"/>
        <v>0</v>
      </c>
      <c r="K465" s="6">
        <f t="shared" si="289"/>
        <v>0</v>
      </c>
      <c r="M465" s="6">
        <f t="shared" si="290"/>
        <v>0</v>
      </c>
      <c r="O465" s="6">
        <f t="shared" si="291"/>
        <v>0</v>
      </c>
      <c r="Q465" s="6">
        <f t="shared" si="292"/>
        <v>0</v>
      </c>
      <c r="S465" s="6">
        <f t="shared" si="293"/>
        <v>0</v>
      </c>
      <c r="T465" s="41"/>
      <c r="U465" s="6">
        <f t="shared" si="300"/>
        <v>0</v>
      </c>
      <c r="V465" s="41"/>
      <c r="W465" s="6">
        <f t="shared" si="295"/>
        <v>0</v>
      </c>
      <c r="X465" s="41">
        <f t="shared" si="301"/>
        <v>0</v>
      </c>
      <c r="Y465" s="5">
        <f t="shared" si="302"/>
        <v>0</v>
      </c>
      <c r="Z465" s="41"/>
      <c r="AA465" s="41"/>
      <c r="AB465" s="6">
        <f t="shared" si="305"/>
        <v>0</v>
      </c>
      <c r="AC465" s="41"/>
      <c r="AD465" s="15">
        <v>0</v>
      </c>
      <c r="AE465" s="41">
        <f t="shared" si="306"/>
        <v>0</v>
      </c>
      <c r="AF465" s="42">
        <f t="shared" si="307"/>
        <v>0</v>
      </c>
    </row>
    <row r="466" spans="1:32">
      <c r="B466" s="31" t="s">
        <v>114</v>
      </c>
      <c r="E466" s="5">
        <v>0</v>
      </c>
      <c r="F466" s="39"/>
      <c r="G466" s="6">
        <f t="shared" si="287"/>
        <v>0</v>
      </c>
      <c r="I466" s="6">
        <f t="shared" si="288"/>
        <v>0</v>
      </c>
      <c r="K466" s="6">
        <f t="shared" si="289"/>
        <v>0</v>
      </c>
      <c r="M466" s="6">
        <f t="shared" si="290"/>
        <v>0</v>
      </c>
      <c r="O466" s="6">
        <f t="shared" si="291"/>
        <v>0</v>
      </c>
      <c r="Q466" s="6">
        <f t="shared" si="292"/>
        <v>0</v>
      </c>
      <c r="S466" s="6">
        <f t="shared" si="293"/>
        <v>0</v>
      </c>
      <c r="T466" s="41"/>
      <c r="U466" s="6">
        <f t="shared" si="300"/>
        <v>0</v>
      </c>
      <c r="V466" s="41"/>
      <c r="W466" s="6">
        <f t="shared" si="295"/>
        <v>0</v>
      </c>
      <c r="X466" s="41">
        <f t="shared" si="301"/>
        <v>0</v>
      </c>
      <c r="Y466" s="5">
        <f t="shared" si="302"/>
        <v>0</v>
      </c>
      <c r="Z466" s="41"/>
      <c r="AA466" s="41"/>
      <c r="AB466" s="6">
        <f t="shared" si="305"/>
        <v>0</v>
      </c>
      <c r="AC466" s="41"/>
      <c r="AD466" s="15">
        <v>0</v>
      </c>
      <c r="AE466" s="41">
        <f t="shared" si="306"/>
        <v>0</v>
      </c>
      <c r="AF466" s="42">
        <f t="shared" si="307"/>
        <v>0</v>
      </c>
    </row>
    <row r="467" spans="1:32">
      <c r="B467" s="31" t="s">
        <v>106</v>
      </c>
      <c r="E467" s="5">
        <v>639210</v>
      </c>
      <c r="F467" s="39"/>
      <c r="G467" s="6">
        <f t="shared" si="287"/>
        <v>0</v>
      </c>
      <c r="I467" s="6">
        <f t="shared" si="288"/>
        <v>0</v>
      </c>
      <c r="K467" s="6">
        <f t="shared" si="289"/>
        <v>0</v>
      </c>
      <c r="M467" s="6">
        <f t="shared" si="290"/>
        <v>0</v>
      </c>
      <c r="O467" s="6">
        <f t="shared" si="291"/>
        <v>0</v>
      </c>
      <c r="Q467" s="6">
        <f t="shared" si="292"/>
        <v>0</v>
      </c>
      <c r="S467" s="6">
        <f t="shared" si="293"/>
        <v>0</v>
      </c>
      <c r="T467" s="41">
        <v>1</v>
      </c>
      <c r="U467" s="6">
        <f t="shared" si="300"/>
        <v>639210</v>
      </c>
      <c r="V467" s="41">
        <v>1</v>
      </c>
      <c r="W467" s="6">
        <f t="shared" ref="W467:W469" si="310">V467*E467</f>
        <v>639210</v>
      </c>
      <c r="X467" s="41">
        <f t="shared" si="301"/>
        <v>1</v>
      </c>
      <c r="Y467" s="5">
        <f t="shared" si="302"/>
        <v>639210</v>
      </c>
      <c r="Z467" s="41">
        <f t="shared" si="303"/>
        <v>1</v>
      </c>
      <c r="AA467" s="41">
        <f t="shared" si="304"/>
        <v>0</v>
      </c>
      <c r="AB467" s="6">
        <f t="shared" si="305"/>
        <v>0</v>
      </c>
      <c r="AC467" s="41"/>
      <c r="AD467" s="15">
        <v>1</v>
      </c>
      <c r="AE467" s="41">
        <f t="shared" si="306"/>
        <v>0</v>
      </c>
      <c r="AF467" s="42">
        <f t="shared" si="307"/>
        <v>0</v>
      </c>
    </row>
    <row r="468" spans="1:32">
      <c r="B468" s="31" t="s">
        <v>145</v>
      </c>
      <c r="E468" s="5">
        <v>1598025</v>
      </c>
      <c r="F468" s="39"/>
      <c r="G468" s="6">
        <f t="shared" si="287"/>
        <v>0</v>
      </c>
      <c r="I468" s="6">
        <f t="shared" si="288"/>
        <v>0</v>
      </c>
      <c r="K468" s="6">
        <f t="shared" si="289"/>
        <v>0</v>
      </c>
      <c r="M468" s="6">
        <f t="shared" si="290"/>
        <v>0</v>
      </c>
      <c r="O468" s="6">
        <f t="shared" si="291"/>
        <v>0</v>
      </c>
      <c r="Q468" s="6">
        <f t="shared" si="292"/>
        <v>0</v>
      </c>
      <c r="S468" s="6">
        <f t="shared" si="293"/>
        <v>0</v>
      </c>
      <c r="T468" s="41">
        <v>1</v>
      </c>
      <c r="U468" s="6">
        <f t="shared" si="300"/>
        <v>1598025</v>
      </c>
      <c r="V468" s="41">
        <v>1</v>
      </c>
      <c r="W468" s="6">
        <f t="shared" si="310"/>
        <v>1598025</v>
      </c>
      <c r="X468" s="41">
        <f t="shared" si="301"/>
        <v>1</v>
      </c>
      <c r="Y468" s="5">
        <f t="shared" si="302"/>
        <v>1598025</v>
      </c>
      <c r="Z468" s="41">
        <f t="shared" si="303"/>
        <v>1</v>
      </c>
      <c r="AA468" s="41">
        <f t="shared" si="304"/>
        <v>0</v>
      </c>
      <c r="AB468" s="6">
        <f t="shared" si="305"/>
        <v>0</v>
      </c>
      <c r="AC468" s="41"/>
      <c r="AD468" s="15">
        <v>1</v>
      </c>
      <c r="AE468" s="41">
        <f t="shared" si="306"/>
        <v>0</v>
      </c>
      <c r="AF468" s="42">
        <f t="shared" si="307"/>
        <v>0</v>
      </c>
    </row>
    <row r="469" spans="1:32">
      <c r="B469" s="31" t="s">
        <v>110</v>
      </c>
      <c r="E469" s="5">
        <v>958815</v>
      </c>
      <c r="F469" s="39"/>
      <c r="G469" s="6">
        <f t="shared" si="287"/>
        <v>0</v>
      </c>
      <c r="I469" s="6">
        <f t="shared" si="288"/>
        <v>0</v>
      </c>
      <c r="K469" s="6">
        <f t="shared" si="289"/>
        <v>0</v>
      </c>
      <c r="M469" s="6">
        <f t="shared" si="290"/>
        <v>0</v>
      </c>
      <c r="O469" s="6">
        <f t="shared" si="291"/>
        <v>0</v>
      </c>
      <c r="Q469" s="6">
        <f t="shared" si="292"/>
        <v>0</v>
      </c>
      <c r="S469" s="6">
        <f t="shared" si="293"/>
        <v>0</v>
      </c>
      <c r="T469" s="41">
        <v>1</v>
      </c>
      <c r="U469" s="6">
        <f t="shared" si="300"/>
        <v>958815</v>
      </c>
      <c r="V469" s="97">
        <v>0.95</v>
      </c>
      <c r="W469" s="98">
        <f t="shared" si="310"/>
        <v>910874.25</v>
      </c>
      <c r="X469" s="97">
        <f t="shared" si="301"/>
        <v>1</v>
      </c>
      <c r="Y469" s="99">
        <f t="shared" si="302"/>
        <v>958815</v>
      </c>
      <c r="Z469" s="97">
        <f t="shared" si="303"/>
        <v>0.95</v>
      </c>
      <c r="AA469" s="97">
        <f t="shared" si="304"/>
        <v>5.0000000000000044E-2</v>
      </c>
      <c r="AB469" s="98">
        <f t="shared" si="305"/>
        <v>47940.750000000044</v>
      </c>
      <c r="AC469" s="41"/>
      <c r="AD469" s="15">
        <v>1</v>
      </c>
      <c r="AE469" s="41">
        <f t="shared" si="306"/>
        <v>-5.0000000000000044E-2</v>
      </c>
      <c r="AF469" s="42">
        <f t="shared" si="307"/>
        <v>-47940.750000000044</v>
      </c>
    </row>
    <row r="470" spans="1:32">
      <c r="A470" s="38" t="s">
        <v>146</v>
      </c>
      <c r="B470" s="35" t="s">
        <v>31</v>
      </c>
      <c r="C470" s="67"/>
      <c r="D470" s="67"/>
      <c r="E470" s="14">
        <v>0</v>
      </c>
      <c r="F470" s="39"/>
      <c r="G470" s="6">
        <f t="shared" si="287"/>
        <v>0</v>
      </c>
      <c r="I470" s="6">
        <f t="shared" si="288"/>
        <v>0</v>
      </c>
      <c r="K470" s="6">
        <f t="shared" si="289"/>
        <v>0</v>
      </c>
      <c r="M470" s="6">
        <f t="shared" si="290"/>
        <v>0</v>
      </c>
      <c r="O470" s="6">
        <f t="shared" si="291"/>
        <v>0</v>
      </c>
      <c r="Q470" s="6">
        <f t="shared" si="292"/>
        <v>0</v>
      </c>
      <c r="S470" s="6">
        <f t="shared" si="293"/>
        <v>0</v>
      </c>
      <c r="T470" s="41"/>
      <c r="U470" s="6">
        <f t="shared" si="300"/>
        <v>0</v>
      </c>
      <c r="V470" s="41"/>
      <c r="W470" s="6">
        <f t="shared" si="295"/>
        <v>0</v>
      </c>
      <c r="X470" s="41">
        <f t="shared" si="301"/>
        <v>0</v>
      </c>
      <c r="Y470" s="5">
        <f t="shared" si="302"/>
        <v>0</v>
      </c>
      <c r="Z470" s="41"/>
      <c r="AA470" s="41"/>
      <c r="AB470" s="6">
        <f t="shared" si="305"/>
        <v>0</v>
      </c>
      <c r="AC470" s="41"/>
      <c r="AD470" s="15">
        <v>0</v>
      </c>
      <c r="AE470" s="41">
        <f t="shared" si="306"/>
        <v>0</v>
      </c>
      <c r="AF470" s="42">
        <f t="shared" si="307"/>
        <v>0</v>
      </c>
    </row>
    <row r="471" spans="1:32">
      <c r="B471" s="35" t="s">
        <v>129</v>
      </c>
      <c r="C471" s="69">
        <v>1278420</v>
      </c>
      <c r="D471" s="67"/>
      <c r="E471" s="5"/>
      <c r="F471" s="39"/>
      <c r="G471" s="6">
        <f t="shared" si="287"/>
        <v>0</v>
      </c>
      <c r="I471" s="6">
        <f t="shared" si="288"/>
        <v>0</v>
      </c>
      <c r="K471" s="6">
        <f t="shared" si="289"/>
        <v>0</v>
      </c>
      <c r="M471" s="6">
        <f t="shared" si="290"/>
        <v>0</v>
      </c>
      <c r="O471" s="6">
        <f t="shared" si="291"/>
        <v>0</v>
      </c>
      <c r="Q471" s="6">
        <f t="shared" si="292"/>
        <v>0</v>
      </c>
      <c r="S471" s="6">
        <f t="shared" si="293"/>
        <v>0</v>
      </c>
      <c r="T471" s="41"/>
      <c r="U471" s="6">
        <f t="shared" si="300"/>
        <v>0</v>
      </c>
      <c r="V471" s="41"/>
      <c r="W471" s="6">
        <f t="shared" si="295"/>
        <v>0</v>
      </c>
      <c r="X471" s="41">
        <f t="shared" si="301"/>
        <v>0</v>
      </c>
      <c r="Y471" s="5">
        <f t="shared" si="302"/>
        <v>0</v>
      </c>
      <c r="Z471" s="41"/>
      <c r="AA471" s="41"/>
      <c r="AB471" s="6">
        <f t="shared" si="305"/>
        <v>0</v>
      </c>
      <c r="AC471" s="41"/>
      <c r="AD471" s="15">
        <v>0</v>
      </c>
      <c r="AE471" s="41">
        <f t="shared" si="306"/>
        <v>0</v>
      </c>
      <c r="AF471" s="42">
        <f t="shared" si="307"/>
        <v>0</v>
      </c>
    </row>
    <row r="472" spans="1:32" ht="15" customHeight="1">
      <c r="B472" s="31" t="s">
        <v>33</v>
      </c>
      <c r="E472" s="5">
        <f>+C471*0.85</f>
        <v>1086657</v>
      </c>
      <c r="F472" s="39"/>
      <c r="M472" s="6">
        <f t="shared" si="290"/>
        <v>0</v>
      </c>
      <c r="N472" s="40">
        <v>0.25</v>
      </c>
      <c r="O472" s="6">
        <f t="shared" si="291"/>
        <v>271664.25</v>
      </c>
      <c r="Q472" s="6">
        <f t="shared" si="292"/>
        <v>0</v>
      </c>
      <c r="R472" s="40">
        <v>0.75</v>
      </c>
      <c r="S472" s="6">
        <f t="shared" si="293"/>
        <v>814992.75</v>
      </c>
      <c r="T472" s="41"/>
      <c r="U472" s="6">
        <f t="shared" si="300"/>
        <v>0</v>
      </c>
      <c r="V472" s="41"/>
      <c r="W472" s="6">
        <f t="shared" si="295"/>
        <v>0</v>
      </c>
      <c r="X472" s="41">
        <f t="shared" si="301"/>
        <v>1</v>
      </c>
      <c r="Y472" s="5">
        <f t="shared" si="302"/>
        <v>1086657</v>
      </c>
      <c r="Z472" s="41">
        <f t="shared" si="303"/>
        <v>1</v>
      </c>
      <c r="AA472" s="41">
        <f t="shared" si="304"/>
        <v>0</v>
      </c>
      <c r="AB472" s="6">
        <f t="shared" si="305"/>
        <v>0</v>
      </c>
      <c r="AC472" s="41"/>
      <c r="AD472" s="15">
        <v>1</v>
      </c>
      <c r="AE472" s="41">
        <f t="shared" si="306"/>
        <v>0</v>
      </c>
      <c r="AF472" s="42">
        <f t="shared" si="307"/>
        <v>0</v>
      </c>
    </row>
    <row r="473" spans="1:32">
      <c r="B473" s="31" t="s">
        <v>34</v>
      </c>
      <c r="E473" s="5">
        <f>+C471*0.1</f>
        <v>127842</v>
      </c>
      <c r="F473" s="39"/>
      <c r="M473" s="6">
        <f t="shared" si="290"/>
        <v>0</v>
      </c>
      <c r="O473" s="6">
        <f t="shared" si="291"/>
        <v>0</v>
      </c>
      <c r="Q473" s="6">
        <f t="shared" si="292"/>
        <v>0</v>
      </c>
      <c r="S473" s="6">
        <f t="shared" si="293"/>
        <v>0</v>
      </c>
      <c r="T473" s="41">
        <v>1</v>
      </c>
      <c r="U473" s="6">
        <f t="shared" si="300"/>
        <v>127842</v>
      </c>
      <c r="V473" s="41">
        <v>1</v>
      </c>
      <c r="W473" s="6">
        <f t="shared" ref="W473:W474" si="311">V473*E473</f>
        <v>127842</v>
      </c>
      <c r="X473" s="41">
        <f t="shared" si="301"/>
        <v>1</v>
      </c>
      <c r="Y473" s="5">
        <f t="shared" si="302"/>
        <v>127842</v>
      </c>
      <c r="Z473" s="41">
        <f t="shared" si="303"/>
        <v>1</v>
      </c>
      <c r="AA473" s="41">
        <f t="shared" si="304"/>
        <v>0</v>
      </c>
      <c r="AB473" s="6">
        <f t="shared" si="305"/>
        <v>0</v>
      </c>
      <c r="AC473" s="41"/>
      <c r="AD473" s="15">
        <v>1</v>
      </c>
      <c r="AE473" s="41">
        <f t="shared" si="306"/>
        <v>0</v>
      </c>
      <c r="AF473" s="42">
        <f t="shared" si="307"/>
        <v>0</v>
      </c>
    </row>
    <row r="474" spans="1:32">
      <c r="B474" s="31" t="s">
        <v>35</v>
      </c>
      <c r="E474" s="5">
        <f>+C471*0.05</f>
        <v>63921</v>
      </c>
      <c r="F474" s="39"/>
      <c r="M474" s="6">
        <f t="shared" si="290"/>
        <v>0</v>
      </c>
      <c r="O474" s="6">
        <f t="shared" si="291"/>
        <v>0</v>
      </c>
      <c r="Q474" s="6">
        <f t="shared" si="292"/>
        <v>0</v>
      </c>
      <c r="S474" s="6">
        <f t="shared" si="293"/>
        <v>0</v>
      </c>
      <c r="T474" s="41">
        <v>1</v>
      </c>
      <c r="U474" s="6">
        <f t="shared" si="300"/>
        <v>63921</v>
      </c>
      <c r="V474" s="41">
        <v>1</v>
      </c>
      <c r="W474" s="6">
        <f t="shared" si="311"/>
        <v>63921</v>
      </c>
      <c r="X474" s="41">
        <f t="shared" si="301"/>
        <v>1</v>
      </c>
      <c r="Y474" s="5">
        <f t="shared" si="302"/>
        <v>63921</v>
      </c>
      <c r="Z474" s="41">
        <f t="shared" si="303"/>
        <v>1</v>
      </c>
      <c r="AA474" s="41">
        <f t="shared" si="304"/>
        <v>0</v>
      </c>
      <c r="AB474" s="6">
        <f t="shared" si="305"/>
        <v>0</v>
      </c>
      <c r="AC474" s="41"/>
      <c r="AD474" s="15">
        <v>1</v>
      </c>
      <c r="AE474" s="41">
        <f t="shared" si="306"/>
        <v>0</v>
      </c>
      <c r="AF474" s="42">
        <f t="shared" si="307"/>
        <v>0</v>
      </c>
    </row>
    <row r="475" spans="1:32">
      <c r="B475" s="35" t="s">
        <v>147</v>
      </c>
      <c r="C475" s="14">
        <f>3196050+213070</f>
        <v>3409120</v>
      </c>
      <c r="D475" s="67"/>
      <c r="E475" s="5"/>
      <c r="F475" s="39"/>
      <c r="G475" s="6">
        <f t="shared" si="287"/>
        <v>0</v>
      </c>
      <c r="I475" s="6">
        <f>+H475*E475</f>
        <v>0</v>
      </c>
      <c r="K475" s="6">
        <f>+J475*E475</f>
        <v>0</v>
      </c>
      <c r="M475" s="6">
        <f t="shared" si="290"/>
        <v>0</v>
      </c>
      <c r="O475" s="6">
        <f t="shared" si="291"/>
        <v>0</v>
      </c>
      <c r="Q475" s="6">
        <f t="shared" si="292"/>
        <v>0</v>
      </c>
      <c r="S475" s="6">
        <f t="shared" si="293"/>
        <v>0</v>
      </c>
      <c r="T475" s="41"/>
      <c r="U475" s="6">
        <f t="shared" si="300"/>
        <v>0</v>
      </c>
      <c r="V475" s="41"/>
      <c r="W475" s="6">
        <f t="shared" si="295"/>
        <v>0</v>
      </c>
      <c r="X475" s="41">
        <f t="shared" si="301"/>
        <v>0</v>
      </c>
      <c r="Y475" s="5">
        <f t="shared" si="302"/>
        <v>0</v>
      </c>
      <c r="Z475" s="41"/>
      <c r="AA475" s="41"/>
      <c r="AB475" s="6">
        <f t="shared" si="305"/>
        <v>0</v>
      </c>
      <c r="AC475" s="41"/>
      <c r="AD475" s="15">
        <v>0</v>
      </c>
      <c r="AE475" s="41">
        <f t="shared" si="306"/>
        <v>0</v>
      </c>
      <c r="AF475" s="42">
        <f t="shared" si="307"/>
        <v>0</v>
      </c>
    </row>
    <row r="476" spans="1:32" ht="15" customHeight="1">
      <c r="B476" s="31" t="s">
        <v>33</v>
      </c>
      <c r="E476" s="5">
        <f>+C475*0.85</f>
        <v>2897752</v>
      </c>
      <c r="F476" s="39"/>
      <c r="M476" s="6">
        <f t="shared" si="290"/>
        <v>0</v>
      </c>
      <c r="O476" s="6">
        <f t="shared" si="291"/>
        <v>0</v>
      </c>
      <c r="P476" s="40">
        <v>1</v>
      </c>
      <c r="Q476" s="6">
        <f t="shared" si="292"/>
        <v>2897752</v>
      </c>
      <c r="S476" s="6">
        <f t="shared" si="293"/>
        <v>0</v>
      </c>
      <c r="T476" s="41"/>
      <c r="U476" s="6">
        <f t="shared" si="300"/>
        <v>0</v>
      </c>
      <c r="V476" s="41"/>
      <c r="W476" s="6">
        <f t="shared" si="295"/>
        <v>0</v>
      </c>
      <c r="X476" s="41">
        <f t="shared" si="301"/>
        <v>1</v>
      </c>
      <c r="Y476" s="5">
        <f t="shared" si="302"/>
        <v>2897752</v>
      </c>
      <c r="Z476" s="41">
        <f t="shared" si="303"/>
        <v>1</v>
      </c>
      <c r="AA476" s="41">
        <f t="shared" si="304"/>
        <v>0</v>
      </c>
      <c r="AB476" s="6">
        <f t="shared" si="305"/>
        <v>0</v>
      </c>
      <c r="AC476" s="41"/>
      <c r="AD476" s="15">
        <v>1</v>
      </c>
      <c r="AE476" s="41">
        <f t="shared" si="306"/>
        <v>0</v>
      </c>
      <c r="AF476" s="42">
        <f t="shared" si="307"/>
        <v>0</v>
      </c>
    </row>
    <row r="477" spans="1:32">
      <c r="B477" s="31" t="s">
        <v>34</v>
      </c>
      <c r="E477" s="5">
        <f>+C475*0.1</f>
        <v>340912</v>
      </c>
      <c r="F477" s="39"/>
      <c r="M477" s="6">
        <f t="shared" si="290"/>
        <v>0</v>
      </c>
      <c r="O477" s="6">
        <f t="shared" si="291"/>
        <v>0</v>
      </c>
      <c r="Q477" s="6">
        <f t="shared" si="292"/>
        <v>0</v>
      </c>
      <c r="S477" s="6">
        <f t="shared" si="293"/>
        <v>0</v>
      </c>
      <c r="T477" s="41">
        <v>1</v>
      </c>
      <c r="U477" s="6">
        <f t="shared" si="300"/>
        <v>340912</v>
      </c>
      <c r="V477" s="41">
        <v>1</v>
      </c>
      <c r="W477" s="6">
        <f t="shared" ref="W477:W478" si="312">V477*E477</f>
        <v>340912</v>
      </c>
      <c r="X477" s="41">
        <f t="shared" si="301"/>
        <v>1</v>
      </c>
      <c r="Y477" s="5">
        <f t="shared" si="302"/>
        <v>340912</v>
      </c>
      <c r="Z477" s="41">
        <f t="shared" si="303"/>
        <v>1</v>
      </c>
      <c r="AA477" s="41">
        <f t="shared" si="304"/>
        <v>0</v>
      </c>
      <c r="AB477" s="6">
        <f t="shared" si="305"/>
        <v>0</v>
      </c>
      <c r="AC477" s="41"/>
      <c r="AD477" s="15">
        <v>1</v>
      </c>
      <c r="AE477" s="41">
        <f t="shared" si="306"/>
        <v>0</v>
      </c>
      <c r="AF477" s="42">
        <f t="shared" si="307"/>
        <v>0</v>
      </c>
    </row>
    <row r="478" spans="1:32">
      <c r="B478" s="31" t="s">
        <v>35</v>
      </c>
      <c r="E478" s="5">
        <f>+C475*0.05</f>
        <v>170456</v>
      </c>
      <c r="F478" s="39"/>
      <c r="M478" s="6">
        <f t="shared" si="290"/>
        <v>0</v>
      </c>
      <c r="O478" s="6">
        <f t="shared" si="291"/>
        <v>0</v>
      </c>
      <c r="Q478" s="6">
        <f t="shared" si="292"/>
        <v>0</v>
      </c>
      <c r="S478" s="6">
        <f t="shared" si="293"/>
        <v>0</v>
      </c>
      <c r="T478" s="41">
        <v>1</v>
      </c>
      <c r="U478" s="6">
        <f t="shared" si="300"/>
        <v>170456</v>
      </c>
      <c r="V478" s="41">
        <v>1</v>
      </c>
      <c r="W478" s="6">
        <f t="shared" si="312"/>
        <v>170456</v>
      </c>
      <c r="X478" s="41">
        <f t="shared" si="301"/>
        <v>1</v>
      </c>
      <c r="Y478" s="5">
        <f t="shared" si="302"/>
        <v>170456</v>
      </c>
      <c r="Z478" s="41">
        <f t="shared" si="303"/>
        <v>1</v>
      </c>
      <c r="AA478" s="41">
        <f t="shared" si="304"/>
        <v>0</v>
      </c>
      <c r="AB478" s="6">
        <f t="shared" si="305"/>
        <v>0</v>
      </c>
      <c r="AC478" s="41"/>
      <c r="AD478" s="15">
        <v>1</v>
      </c>
      <c r="AE478" s="41">
        <f t="shared" si="306"/>
        <v>0</v>
      </c>
      <c r="AF478" s="42">
        <f t="shared" si="307"/>
        <v>0</v>
      </c>
    </row>
    <row r="479" spans="1:32">
      <c r="B479" s="35" t="s">
        <v>131</v>
      </c>
      <c r="C479" s="14">
        <f>3196050+213070</f>
        <v>3409120</v>
      </c>
      <c r="D479" s="67"/>
      <c r="E479" s="5"/>
      <c r="F479" s="39"/>
      <c r="G479" s="6">
        <f t="shared" si="287"/>
        <v>0</v>
      </c>
      <c r="I479" s="6">
        <f>+H479*E479</f>
        <v>0</v>
      </c>
      <c r="K479" s="6">
        <f>+J479*E479</f>
        <v>0</v>
      </c>
      <c r="M479" s="6">
        <f t="shared" si="290"/>
        <v>0</v>
      </c>
      <c r="O479" s="6">
        <f t="shared" si="291"/>
        <v>0</v>
      </c>
      <c r="Q479" s="6">
        <f t="shared" si="292"/>
        <v>0</v>
      </c>
      <c r="S479" s="6">
        <f t="shared" si="293"/>
        <v>0</v>
      </c>
      <c r="T479" s="41"/>
      <c r="U479" s="6">
        <f t="shared" si="300"/>
        <v>0</v>
      </c>
      <c r="V479" s="41"/>
      <c r="W479" s="6">
        <f t="shared" si="295"/>
        <v>0</v>
      </c>
      <c r="X479" s="41">
        <f t="shared" si="301"/>
        <v>0</v>
      </c>
      <c r="Y479" s="5">
        <f t="shared" si="302"/>
        <v>0</v>
      </c>
      <c r="Z479" s="41"/>
      <c r="AA479" s="41"/>
      <c r="AB479" s="6">
        <f t="shared" si="305"/>
        <v>0</v>
      </c>
      <c r="AC479" s="41"/>
      <c r="AD479" s="15">
        <v>0</v>
      </c>
      <c r="AE479" s="41">
        <f t="shared" si="306"/>
        <v>0</v>
      </c>
      <c r="AF479" s="42">
        <f t="shared" si="307"/>
        <v>0</v>
      </c>
    </row>
    <row r="480" spans="1:32" ht="15" customHeight="1">
      <c r="B480" s="31" t="s">
        <v>33</v>
      </c>
      <c r="C480" s="67"/>
      <c r="E480" s="5">
        <f>+C479*0.85</f>
        <v>2897752</v>
      </c>
      <c r="F480" s="39"/>
      <c r="M480" s="6">
        <f t="shared" si="290"/>
        <v>0</v>
      </c>
      <c r="O480" s="6">
        <f t="shared" si="291"/>
        <v>0</v>
      </c>
      <c r="P480" s="40">
        <v>1</v>
      </c>
      <c r="Q480" s="6">
        <f t="shared" si="292"/>
        <v>2897752</v>
      </c>
      <c r="S480" s="6">
        <f t="shared" si="293"/>
        <v>0</v>
      </c>
      <c r="T480" s="41"/>
      <c r="U480" s="6">
        <f t="shared" si="300"/>
        <v>0</v>
      </c>
      <c r="V480" s="41"/>
      <c r="W480" s="6">
        <f t="shared" si="295"/>
        <v>0</v>
      </c>
      <c r="X480" s="41">
        <f t="shared" si="301"/>
        <v>1</v>
      </c>
      <c r="Y480" s="5">
        <f t="shared" si="302"/>
        <v>2897752</v>
      </c>
      <c r="Z480" s="41">
        <f t="shared" si="303"/>
        <v>1</v>
      </c>
      <c r="AA480" s="41">
        <f t="shared" si="304"/>
        <v>0</v>
      </c>
      <c r="AB480" s="6">
        <f t="shared" si="305"/>
        <v>0</v>
      </c>
      <c r="AC480" s="41"/>
      <c r="AD480" s="15">
        <v>1</v>
      </c>
      <c r="AE480" s="41">
        <f t="shared" si="306"/>
        <v>0</v>
      </c>
      <c r="AF480" s="42">
        <f t="shared" si="307"/>
        <v>0</v>
      </c>
    </row>
    <row r="481" spans="1:32">
      <c r="B481" s="31" t="s">
        <v>34</v>
      </c>
      <c r="C481" s="67"/>
      <c r="E481" s="5">
        <f>+C479*0.1</f>
        <v>340912</v>
      </c>
      <c r="F481" s="39"/>
      <c r="M481" s="6">
        <f t="shared" si="290"/>
        <v>0</v>
      </c>
      <c r="O481" s="6">
        <f t="shared" si="291"/>
        <v>0</v>
      </c>
      <c r="Q481" s="6">
        <f t="shared" si="292"/>
        <v>0</v>
      </c>
      <c r="S481" s="6">
        <f t="shared" si="293"/>
        <v>0</v>
      </c>
      <c r="T481" s="41">
        <v>1</v>
      </c>
      <c r="U481" s="6">
        <f t="shared" si="300"/>
        <v>340912</v>
      </c>
      <c r="V481" s="41">
        <v>1</v>
      </c>
      <c r="W481" s="6">
        <f t="shared" ref="W481:W482" si="313">V481*E481</f>
        <v>340912</v>
      </c>
      <c r="X481" s="41">
        <f t="shared" si="301"/>
        <v>1</v>
      </c>
      <c r="Y481" s="5">
        <f t="shared" si="302"/>
        <v>340912</v>
      </c>
      <c r="Z481" s="41">
        <f t="shared" si="303"/>
        <v>1</v>
      </c>
      <c r="AA481" s="41">
        <f t="shared" si="304"/>
        <v>0</v>
      </c>
      <c r="AB481" s="6">
        <f t="shared" si="305"/>
        <v>0</v>
      </c>
      <c r="AC481" s="41"/>
      <c r="AD481" s="15">
        <v>1</v>
      </c>
      <c r="AE481" s="41">
        <f t="shared" si="306"/>
        <v>0</v>
      </c>
      <c r="AF481" s="42">
        <f t="shared" si="307"/>
        <v>0</v>
      </c>
    </row>
    <row r="482" spans="1:32">
      <c r="B482" s="81" t="s">
        <v>35</v>
      </c>
      <c r="C482" s="67"/>
      <c r="E482" s="5">
        <f>+C479*0.05</f>
        <v>170456</v>
      </c>
      <c r="F482" s="39"/>
      <c r="M482" s="6">
        <f t="shared" si="290"/>
        <v>0</v>
      </c>
      <c r="O482" s="6">
        <f t="shared" si="291"/>
        <v>0</v>
      </c>
      <c r="Q482" s="6">
        <f t="shared" si="292"/>
        <v>0</v>
      </c>
      <c r="S482" s="6">
        <f t="shared" si="293"/>
        <v>0</v>
      </c>
      <c r="T482" s="41">
        <v>1</v>
      </c>
      <c r="U482" s="6">
        <f t="shared" si="300"/>
        <v>170456</v>
      </c>
      <c r="V482" s="87">
        <v>1</v>
      </c>
      <c r="W482" s="6">
        <f t="shared" si="313"/>
        <v>170456</v>
      </c>
      <c r="X482" s="41">
        <f t="shared" si="301"/>
        <v>1</v>
      </c>
      <c r="Y482" s="5">
        <f t="shared" si="302"/>
        <v>170456</v>
      </c>
      <c r="Z482" s="41">
        <f t="shared" si="303"/>
        <v>1</v>
      </c>
      <c r="AA482" s="41">
        <f t="shared" si="304"/>
        <v>0</v>
      </c>
      <c r="AB482" s="6">
        <f t="shared" si="305"/>
        <v>0</v>
      </c>
      <c r="AC482" s="41"/>
      <c r="AD482" s="15">
        <v>0</v>
      </c>
      <c r="AE482" s="41">
        <f t="shared" si="306"/>
        <v>1</v>
      </c>
      <c r="AF482" s="42">
        <f t="shared" si="307"/>
        <v>170456</v>
      </c>
    </row>
    <row r="483" spans="1:32">
      <c r="A483" s="38" t="s">
        <v>148</v>
      </c>
      <c r="B483" s="35" t="s">
        <v>71</v>
      </c>
      <c r="C483" s="67"/>
      <c r="E483" s="5"/>
      <c r="F483" s="39"/>
      <c r="M483" s="6">
        <f t="shared" si="290"/>
        <v>0</v>
      </c>
      <c r="O483" s="6">
        <f t="shared" si="291"/>
        <v>0</v>
      </c>
      <c r="Q483" s="6">
        <f t="shared" si="292"/>
        <v>0</v>
      </c>
      <c r="S483" s="6">
        <f t="shared" si="293"/>
        <v>0</v>
      </c>
      <c r="T483" s="41"/>
      <c r="U483" s="6">
        <f t="shared" si="300"/>
        <v>0</v>
      </c>
      <c r="V483" s="41"/>
      <c r="W483" s="6">
        <f t="shared" si="295"/>
        <v>0</v>
      </c>
      <c r="X483" s="41">
        <f t="shared" si="301"/>
        <v>0</v>
      </c>
      <c r="Y483" s="5">
        <f t="shared" si="302"/>
        <v>0</v>
      </c>
      <c r="Z483" s="41"/>
      <c r="AA483" s="41"/>
      <c r="AB483" s="6">
        <f t="shared" si="305"/>
        <v>0</v>
      </c>
      <c r="AC483" s="41"/>
      <c r="AD483" s="15">
        <v>0</v>
      </c>
      <c r="AE483" s="41">
        <f t="shared" si="306"/>
        <v>0</v>
      </c>
      <c r="AF483" s="42">
        <f t="shared" si="307"/>
        <v>0</v>
      </c>
    </row>
    <row r="484" spans="1:32">
      <c r="B484" s="35" t="s">
        <v>149</v>
      </c>
      <c r="C484" s="14">
        <f>1065350+213070+1065350</f>
        <v>2343770</v>
      </c>
      <c r="D484" s="67"/>
      <c r="E484" s="5"/>
      <c r="F484" s="39"/>
      <c r="G484" s="6">
        <f t="shared" si="287"/>
        <v>0</v>
      </c>
      <c r="I484" s="6">
        <f>+H484*E484</f>
        <v>0</v>
      </c>
      <c r="K484" s="6">
        <f>+J484*E484</f>
        <v>0</v>
      </c>
      <c r="M484" s="6">
        <f t="shared" si="290"/>
        <v>0</v>
      </c>
      <c r="O484" s="6">
        <f t="shared" si="291"/>
        <v>0</v>
      </c>
      <c r="Q484" s="6">
        <f t="shared" si="292"/>
        <v>0</v>
      </c>
      <c r="S484" s="6">
        <f t="shared" si="293"/>
        <v>0</v>
      </c>
      <c r="T484" s="41"/>
      <c r="U484" s="6">
        <f t="shared" si="300"/>
        <v>0</v>
      </c>
      <c r="V484" s="41"/>
      <c r="W484" s="6">
        <f t="shared" si="295"/>
        <v>0</v>
      </c>
      <c r="X484" s="41">
        <f t="shared" si="301"/>
        <v>0</v>
      </c>
      <c r="Y484" s="5">
        <f t="shared" si="302"/>
        <v>0</v>
      </c>
      <c r="Z484" s="41"/>
      <c r="AA484" s="41"/>
      <c r="AB484" s="6">
        <f t="shared" si="305"/>
        <v>0</v>
      </c>
      <c r="AC484" s="41"/>
      <c r="AD484" s="15">
        <v>0</v>
      </c>
      <c r="AE484" s="41">
        <f t="shared" si="306"/>
        <v>0</v>
      </c>
      <c r="AF484" s="42">
        <f t="shared" si="307"/>
        <v>0</v>
      </c>
    </row>
    <row r="485" spans="1:32">
      <c r="B485" s="31" t="s">
        <v>33</v>
      </c>
      <c r="C485" s="67"/>
      <c r="E485" s="5">
        <f>+C484*0.85</f>
        <v>1992204.5</v>
      </c>
      <c r="F485" s="39"/>
      <c r="M485" s="6">
        <f t="shared" ref="M485:M503" si="314">+L485*E485</f>
        <v>0</v>
      </c>
      <c r="O485" s="6">
        <f t="shared" ref="O485:O503" si="315">+N485*E485</f>
        <v>0</v>
      </c>
      <c r="P485" s="40">
        <v>0.5</v>
      </c>
      <c r="Q485" s="6">
        <f t="shared" ref="Q485:Q503" si="316">+P485*E485</f>
        <v>996102.25</v>
      </c>
      <c r="R485" s="40">
        <v>0.5</v>
      </c>
      <c r="S485" s="6">
        <f t="shared" ref="S485:S503" si="317">+R485*E485</f>
        <v>996102.25</v>
      </c>
      <c r="T485" s="41"/>
      <c r="U485" s="6">
        <f t="shared" ref="U485:U503" si="318">+T485*E485</f>
        <v>0</v>
      </c>
      <c r="V485" s="41"/>
      <c r="W485" s="6">
        <f t="shared" ref="W485:W487" si="319">V485*E485</f>
        <v>0</v>
      </c>
      <c r="X485" s="41">
        <f t="shared" si="301"/>
        <v>1</v>
      </c>
      <c r="Y485" s="5">
        <f t="shared" si="302"/>
        <v>1992204.5</v>
      </c>
      <c r="Z485" s="41">
        <f t="shared" si="303"/>
        <v>1</v>
      </c>
      <c r="AA485" s="41">
        <f t="shared" si="304"/>
        <v>0</v>
      </c>
      <c r="AB485" s="6">
        <f t="shared" si="305"/>
        <v>0</v>
      </c>
      <c r="AC485" s="41"/>
      <c r="AD485" s="15">
        <v>1</v>
      </c>
      <c r="AE485" s="41">
        <f t="shared" si="306"/>
        <v>0</v>
      </c>
      <c r="AF485" s="42">
        <f t="shared" si="307"/>
        <v>0</v>
      </c>
    </row>
    <row r="486" spans="1:32">
      <c r="B486" s="31" t="s">
        <v>34</v>
      </c>
      <c r="C486" s="67"/>
      <c r="E486" s="5">
        <f>+C484*0.1</f>
        <v>234377</v>
      </c>
      <c r="F486" s="39"/>
      <c r="M486" s="6">
        <f t="shared" si="314"/>
        <v>0</v>
      </c>
      <c r="O486" s="6">
        <f t="shared" si="315"/>
        <v>0</v>
      </c>
      <c r="Q486" s="6">
        <f t="shared" si="316"/>
        <v>0</v>
      </c>
      <c r="S486" s="6">
        <f t="shared" si="317"/>
        <v>0</v>
      </c>
      <c r="T486" s="41">
        <v>1</v>
      </c>
      <c r="U486" s="6">
        <f t="shared" si="318"/>
        <v>234377</v>
      </c>
      <c r="V486" s="41">
        <v>1</v>
      </c>
      <c r="W486" s="6">
        <f t="shared" si="319"/>
        <v>234377</v>
      </c>
      <c r="X486" s="41">
        <f t="shared" si="301"/>
        <v>1</v>
      </c>
      <c r="Y486" s="5">
        <f t="shared" si="302"/>
        <v>234377</v>
      </c>
      <c r="Z486" s="41">
        <f t="shared" si="303"/>
        <v>1</v>
      </c>
      <c r="AA486" s="41">
        <f t="shared" si="304"/>
        <v>0</v>
      </c>
      <c r="AB486" s="6">
        <f t="shared" si="305"/>
        <v>0</v>
      </c>
      <c r="AC486" s="41"/>
      <c r="AD486" s="15">
        <v>1</v>
      </c>
      <c r="AE486" s="41">
        <f t="shared" si="306"/>
        <v>0</v>
      </c>
      <c r="AF486" s="42">
        <f t="shared" si="307"/>
        <v>0</v>
      </c>
    </row>
    <row r="487" spans="1:32">
      <c r="B487" s="31" t="s">
        <v>35</v>
      </c>
      <c r="C487" s="67"/>
      <c r="E487" s="5">
        <f>+C484*0.05</f>
        <v>117188.5</v>
      </c>
      <c r="F487" s="39"/>
      <c r="M487" s="6">
        <f t="shared" si="314"/>
        <v>0</v>
      </c>
      <c r="O487" s="6">
        <f t="shared" si="315"/>
        <v>0</v>
      </c>
      <c r="Q487" s="6">
        <f t="shared" si="316"/>
        <v>0</v>
      </c>
      <c r="S487" s="6">
        <f t="shared" si="317"/>
        <v>0</v>
      </c>
      <c r="T487" s="41">
        <v>1</v>
      </c>
      <c r="U487" s="6">
        <f t="shared" si="318"/>
        <v>117188.5</v>
      </c>
      <c r="V487" s="41">
        <v>1</v>
      </c>
      <c r="W487" s="6">
        <f t="shared" si="319"/>
        <v>117188.5</v>
      </c>
      <c r="X487" s="41">
        <f t="shared" si="301"/>
        <v>1</v>
      </c>
      <c r="Y487" s="5">
        <f t="shared" si="302"/>
        <v>117188.5</v>
      </c>
      <c r="Z487" s="41">
        <f t="shared" si="303"/>
        <v>1</v>
      </c>
      <c r="AA487" s="41">
        <f t="shared" si="304"/>
        <v>0</v>
      </c>
      <c r="AB487" s="6">
        <f t="shared" si="305"/>
        <v>0</v>
      </c>
      <c r="AC487" s="41"/>
      <c r="AD487" s="15">
        <v>1</v>
      </c>
      <c r="AE487" s="41">
        <f t="shared" si="306"/>
        <v>0</v>
      </c>
      <c r="AF487" s="42">
        <f t="shared" si="307"/>
        <v>0</v>
      </c>
    </row>
    <row r="488" spans="1:32">
      <c r="B488" s="35" t="s">
        <v>150</v>
      </c>
      <c r="C488" s="14">
        <f>3196050+213070</f>
        <v>3409120</v>
      </c>
      <c r="D488" s="67"/>
      <c r="E488" s="5"/>
      <c r="F488" s="39"/>
      <c r="G488" s="6">
        <f t="shared" si="287"/>
        <v>0</v>
      </c>
      <c r="I488" s="6">
        <f>+H488*E488</f>
        <v>0</v>
      </c>
      <c r="K488" s="6">
        <f>+J488*E488</f>
        <v>0</v>
      </c>
      <c r="M488" s="6">
        <f t="shared" si="314"/>
        <v>0</v>
      </c>
      <c r="O488" s="6">
        <f t="shared" si="315"/>
        <v>0</v>
      </c>
      <c r="Q488" s="6">
        <f t="shared" si="316"/>
        <v>0</v>
      </c>
      <c r="S488" s="6">
        <f t="shared" si="317"/>
        <v>0</v>
      </c>
      <c r="T488" s="41"/>
      <c r="U488" s="6">
        <f t="shared" si="318"/>
        <v>0</v>
      </c>
      <c r="V488" s="41"/>
      <c r="W488" s="6">
        <f t="shared" ref="W488:W497" si="320">+V488*G488</f>
        <v>0</v>
      </c>
      <c r="X488" s="41">
        <f t="shared" si="301"/>
        <v>0</v>
      </c>
      <c r="Y488" s="5">
        <f t="shared" si="302"/>
        <v>0</v>
      </c>
      <c r="Z488" s="41"/>
      <c r="AA488" s="41"/>
      <c r="AB488" s="6">
        <f t="shared" si="305"/>
        <v>0</v>
      </c>
      <c r="AC488" s="41"/>
      <c r="AD488" s="15">
        <v>0</v>
      </c>
      <c r="AE488" s="41">
        <f t="shared" si="306"/>
        <v>0</v>
      </c>
      <c r="AF488" s="42">
        <f t="shared" si="307"/>
        <v>0</v>
      </c>
    </row>
    <row r="489" spans="1:32">
      <c r="B489" s="31" t="s">
        <v>33</v>
      </c>
      <c r="C489" s="67"/>
      <c r="E489" s="5">
        <f>+C488*0.85</f>
        <v>2897752</v>
      </c>
      <c r="F489" s="39"/>
      <c r="M489" s="6">
        <f t="shared" si="314"/>
        <v>0</v>
      </c>
      <c r="O489" s="6">
        <f t="shared" si="315"/>
        <v>0</v>
      </c>
      <c r="Q489" s="6">
        <f t="shared" si="316"/>
        <v>0</v>
      </c>
      <c r="S489" s="6">
        <f t="shared" si="317"/>
        <v>0</v>
      </c>
      <c r="T489" s="41">
        <v>1</v>
      </c>
      <c r="U489" s="6">
        <f t="shared" si="318"/>
        <v>2897752</v>
      </c>
      <c r="V489" s="41">
        <v>1</v>
      </c>
      <c r="W489" s="6">
        <f t="shared" ref="W489:W495" si="321">V489*E489</f>
        <v>2897752</v>
      </c>
      <c r="X489" s="41">
        <f t="shared" si="301"/>
        <v>1</v>
      </c>
      <c r="Y489" s="5">
        <f t="shared" si="302"/>
        <v>2897752</v>
      </c>
      <c r="Z489" s="41">
        <f t="shared" si="303"/>
        <v>1</v>
      </c>
      <c r="AA489" s="41">
        <f t="shared" si="304"/>
        <v>0</v>
      </c>
      <c r="AB489" s="6">
        <f t="shared" si="305"/>
        <v>0</v>
      </c>
      <c r="AC489" s="41"/>
      <c r="AD489" s="15">
        <v>1</v>
      </c>
      <c r="AE489" s="41">
        <f t="shared" si="306"/>
        <v>0</v>
      </c>
      <c r="AF489" s="42">
        <f t="shared" si="307"/>
        <v>0</v>
      </c>
    </row>
    <row r="490" spans="1:32">
      <c r="B490" s="31" t="s">
        <v>34</v>
      </c>
      <c r="C490" s="67"/>
      <c r="E490" s="5">
        <f>+C488*0.1</f>
        <v>340912</v>
      </c>
      <c r="F490" s="39"/>
      <c r="M490" s="6">
        <f t="shared" si="314"/>
        <v>0</v>
      </c>
      <c r="O490" s="6">
        <f t="shared" si="315"/>
        <v>0</v>
      </c>
      <c r="Q490" s="6">
        <f t="shared" si="316"/>
        <v>0</v>
      </c>
      <c r="S490" s="6">
        <f t="shared" si="317"/>
        <v>0</v>
      </c>
      <c r="T490" s="41">
        <v>1</v>
      </c>
      <c r="U490" s="6">
        <f t="shared" si="318"/>
        <v>340912</v>
      </c>
      <c r="V490" s="41">
        <v>1</v>
      </c>
      <c r="W490" s="6">
        <f t="shared" si="321"/>
        <v>340912</v>
      </c>
      <c r="X490" s="41">
        <f t="shared" si="301"/>
        <v>1</v>
      </c>
      <c r="Y490" s="5">
        <f t="shared" si="302"/>
        <v>340912</v>
      </c>
      <c r="Z490" s="41">
        <f t="shared" si="303"/>
        <v>1</v>
      </c>
      <c r="AA490" s="41">
        <f t="shared" si="304"/>
        <v>0</v>
      </c>
      <c r="AB490" s="6">
        <f t="shared" si="305"/>
        <v>0</v>
      </c>
      <c r="AC490" s="41"/>
      <c r="AD490" s="15">
        <v>1</v>
      </c>
      <c r="AE490" s="41">
        <f t="shared" si="306"/>
        <v>0</v>
      </c>
      <c r="AF490" s="42">
        <f t="shared" si="307"/>
        <v>0</v>
      </c>
    </row>
    <row r="491" spans="1:32">
      <c r="B491" s="31" t="s">
        <v>35</v>
      </c>
      <c r="C491" s="67"/>
      <c r="E491" s="5">
        <f>+C488*0.05</f>
        <v>170456</v>
      </c>
      <c r="F491" s="39"/>
      <c r="M491" s="6">
        <f t="shared" si="314"/>
        <v>0</v>
      </c>
      <c r="O491" s="6">
        <f t="shared" si="315"/>
        <v>0</v>
      </c>
      <c r="Q491" s="6">
        <f t="shared" si="316"/>
        <v>0</v>
      </c>
      <c r="S491" s="6">
        <f t="shared" si="317"/>
        <v>0</v>
      </c>
      <c r="T491" s="41">
        <v>1</v>
      </c>
      <c r="U491" s="6">
        <f t="shared" si="318"/>
        <v>170456</v>
      </c>
      <c r="V491" s="41">
        <v>1</v>
      </c>
      <c r="W491" s="6">
        <f t="shared" si="321"/>
        <v>170456</v>
      </c>
      <c r="X491" s="41">
        <f t="shared" si="301"/>
        <v>1</v>
      </c>
      <c r="Y491" s="5">
        <f t="shared" si="302"/>
        <v>170456</v>
      </c>
      <c r="Z491" s="41">
        <f t="shared" si="303"/>
        <v>1</v>
      </c>
      <c r="AA491" s="41">
        <f t="shared" si="304"/>
        <v>0</v>
      </c>
      <c r="AB491" s="6">
        <f t="shared" si="305"/>
        <v>0</v>
      </c>
      <c r="AC491" s="41"/>
      <c r="AD491" s="15">
        <v>1</v>
      </c>
      <c r="AE491" s="41">
        <f t="shared" si="306"/>
        <v>0</v>
      </c>
      <c r="AF491" s="42">
        <f t="shared" si="307"/>
        <v>0</v>
      </c>
    </row>
    <row r="492" spans="1:32">
      <c r="B492" s="35" t="s">
        <v>151</v>
      </c>
      <c r="C492" s="14">
        <f>2130700+213070</f>
        <v>2343770</v>
      </c>
      <c r="D492" s="67"/>
      <c r="E492" s="5"/>
      <c r="F492" s="39"/>
      <c r="G492" s="6">
        <f t="shared" si="287"/>
        <v>0</v>
      </c>
      <c r="I492" s="6">
        <f>+H492*E492</f>
        <v>0</v>
      </c>
      <c r="K492" s="6">
        <f>+J492*E492</f>
        <v>0</v>
      </c>
      <c r="M492" s="6">
        <f t="shared" si="314"/>
        <v>0</v>
      </c>
      <c r="O492" s="6">
        <f t="shared" si="315"/>
        <v>0</v>
      </c>
      <c r="Q492" s="6">
        <f t="shared" si="316"/>
        <v>0</v>
      </c>
      <c r="S492" s="6">
        <f t="shared" si="317"/>
        <v>0</v>
      </c>
      <c r="T492" s="41"/>
      <c r="U492" s="6">
        <f t="shared" si="318"/>
        <v>0</v>
      </c>
      <c r="V492" s="41"/>
      <c r="W492" s="6">
        <f t="shared" si="320"/>
        <v>0</v>
      </c>
      <c r="X492" s="41">
        <f t="shared" si="301"/>
        <v>0</v>
      </c>
      <c r="Y492" s="5">
        <f t="shared" si="302"/>
        <v>0</v>
      </c>
      <c r="Z492" s="41"/>
      <c r="AA492" s="41"/>
      <c r="AB492" s="6">
        <f t="shared" si="305"/>
        <v>0</v>
      </c>
      <c r="AC492" s="41"/>
      <c r="AD492" s="15">
        <v>0</v>
      </c>
      <c r="AE492" s="41">
        <f t="shared" si="306"/>
        <v>0</v>
      </c>
      <c r="AF492" s="42">
        <f t="shared" si="307"/>
        <v>0</v>
      </c>
    </row>
    <row r="493" spans="1:32">
      <c r="B493" s="31" t="s">
        <v>33</v>
      </c>
      <c r="E493" s="5">
        <f>+C492*0.85</f>
        <v>1992204.5</v>
      </c>
      <c r="F493" s="39"/>
      <c r="M493" s="6">
        <f t="shared" si="314"/>
        <v>0</v>
      </c>
      <c r="O493" s="6">
        <f t="shared" si="315"/>
        <v>0</v>
      </c>
      <c r="Q493" s="6">
        <f t="shared" si="316"/>
        <v>0</v>
      </c>
      <c r="S493" s="6">
        <f t="shared" si="317"/>
        <v>0</v>
      </c>
      <c r="T493" s="41">
        <v>1</v>
      </c>
      <c r="U493" s="6">
        <f t="shared" si="318"/>
        <v>1992204.5</v>
      </c>
      <c r="V493" s="41">
        <v>1</v>
      </c>
      <c r="W493" s="6">
        <f t="shared" si="321"/>
        <v>1992204.5</v>
      </c>
      <c r="X493" s="41">
        <f t="shared" si="301"/>
        <v>1</v>
      </c>
      <c r="Y493" s="5">
        <f t="shared" si="302"/>
        <v>1992204.5</v>
      </c>
      <c r="Z493" s="41">
        <f t="shared" si="303"/>
        <v>1</v>
      </c>
      <c r="AA493" s="41">
        <f t="shared" si="304"/>
        <v>0</v>
      </c>
      <c r="AB493" s="6">
        <f t="shared" si="305"/>
        <v>0</v>
      </c>
      <c r="AC493" s="41"/>
      <c r="AD493" s="15">
        <v>1</v>
      </c>
      <c r="AE493" s="41">
        <f t="shared" si="306"/>
        <v>0</v>
      </c>
      <c r="AF493" s="42">
        <f t="shared" si="307"/>
        <v>0</v>
      </c>
    </row>
    <row r="494" spans="1:32">
      <c r="B494" s="31" t="s">
        <v>34</v>
      </c>
      <c r="E494" s="5">
        <f>+C492*0.1</f>
        <v>234377</v>
      </c>
      <c r="F494" s="39"/>
      <c r="M494" s="6">
        <f t="shared" si="314"/>
        <v>0</v>
      </c>
      <c r="O494" s="6">
        <f t="shared" si="315"/>
        <v>0</v>
      </c>
      <c r="Q494" s="6">
        <f t="shared" si="316"/>
        <v>0</v>
      </c>
      <c r="S494" s="6">
        <f t="shared" si="317"/>
        <v>0</v>
      </c>
      <c r="T494" s="41">
        <v>1</v>
      </c>
      <c r="U494" s="6">
        <f t="shared" si="318"/>
        <v>234377</v>
      </c>
      <c r="V494" s="41">
        <v>1</v>
      </c>
      <c r="W494" s="6">
        <f t="shared" si="321"/>
        <v>234377</v>
      </c>
      <c r="X494" s="41">
        <f t="shared" si="301"/>
        <v>1</v>
      </c>
      <c r="Y494" s="5">
        <f t="shared" si="302"/>
        <v>234377</v>
      </c>
      <c r="Z494" s="41">
        <f t="shared" si="303"/>
        <v>1</v>
      </c>
      <c r="AA494" s="41">
        <f t="shared" si="304"/>
        <v>0</v>
      </c>
      <c r="AB494" s="6">
        <f t="shared" si="305"/>
        <v>0</v>
      </c>
      <c r="AC494" s="41"/>
      <c r="AD494" s="15">
        <v>1</v>
      </c>
      <c r="AE494" s="41">
        <f t="shared" si="306"/>
        <v>0</v>
      </c>
      <c r="AF494" s="42">
        <f t="shared" si="307"/>
        <v>0</v>
      </c>
    </row>
    <row r="495" spans="1:32">
      <c r="B495" s="31" t="s">
        <v>35</v>
      </c>
      <c r="E495" s="5">
        <f>+C492*0.05</f>
        <v>117188.5</v>
      </c>
      <c r="F495" s="39"/>
      <c r="M495" s="6">
        <f t="shared" si="314"/>
        <v>0</v>
      </c>
      <c r="O495" s="6">
        <f t="shared" si="315"/>
        <v>0</v>
      </c>
      <c r="Q495" s="6">
        <f t="shared" si="316"/>
        <v>0</v>
      </c>
      <c r="S495" s="6">
        <f t="shared" si="317"/>
        <v>0</v>
      </c>
      <c r="T495" s="41">
        <v>1</v>
      </c>
      <c r="U495" s="6">
        <f t="shared" si="318"/>
        <v>117188.5</v>
      </c>
      <c r="V495" s="41">
        <v>1</v>
      </c>
      <c r="W495" s="6">
        <f t="shared" si="321"/>
        <v>117188.5</v>
      </c>
      <c r="X495" s="41">
        <f t="shared" si="301"/>
        <v>1</v>
      </c>
      <c r="Y495" s="5">
        <f t="shared" si="302"/>
        <v>117188.5</v>
      </c>
      <c r="Z495" s="41">
        <f t="shared" si="303"/>
        <v>1</v>
      </c>
      <c r="AA495" s="41">
        <f t="shared" si="304"/>
        <v>0</v>
      </c>
      <c r="AB495" s="6">
        <f t="shared" si="305"/>
        <v>0</v>
      </c>
      <c r="AC495" s="41"/>
      <c r="AD495" s="15">
        <v>1</v>
      </c>
      <c r="AE495" s="41">
        <f t="shared" si="306"/>
        <v>0</v>
      </c>
      <c r="AF495" s="42">
        <f t="shared" si="307"/>
        <v>0</v>
      </c>
    </row>
    <row r="496" spans="1:32">
      <c r="A496" s="38" t="s">
        <v>152</v>
      </c>
      <c r="B496" s="35" t="s">
        <v>153</v>
      </c>
      <c r="C496" s="69">
        <f>SUM(E497:E503)</f>
        <v>2130700</v>
      </c>
      <c r="D496" s="67"/>
      <c r="E496" s="14"/>
      <c r="F496" s="39"/>
      <c r="G496" s="6">
        <f t="shared" si="287"/>
        <v>0</v>
      </c>
      <c r="I496" s="6">
        <f t="shared" ref="I496:I503" si="322">+H496*E496</f>
        <v>0</v>
      </c>
      <c r="K496" s="6">
        <f t="shared" ref="K496:K503" si="323">+J496*E496</f>
        <v>0</v>
      </c>
      <c r="M496" s="6">
        <f t="shared" si="314"/>
        <v>0</v>
      </c>
      <c r="O496" s="6">
        <f t="shared" si="315"/>
        <v>0</v>
      </c>
      <c r="Q496" s="6">
        <f t="shared" si="316"/>
        <v>0</v>
      </c>
      <c r="S496" s="6">
        <f t="shared" si="317"/>
        <v>0</v>
      </c>
      <c r="T496" s="41"/>
      <c r="U496" s="6">
        <f t="shared" si="318"/>
        <v>0</v>
      </c>
      <c r="V496" s="41"/>
      <c r="W496" s="6">
        <f t="shared" si="320"/>
        <v>0</v>
      </c>
      <c r="X496" s="41">
        <f t="shared" si="301"/>
        <v>0</v>
      </c>
      <c r="Y496" s="5">
        <f t="shared" si="302"/>
        <v>0</v>
      </c>
      <c r="Z496" s="41"/>
      <c r="AA496" s="41"/>
      <c r="AB496" s="6">
        <f t="shared" si="305"/>
        <v>0</v>
      </c>
      <c r="AC496" s="41"/>
      <c r="AD496" s="15">
        <v>0</v>
      </c>
      <c r="AE496" s="41">
        <f t="shared" si="306"/>
        <v>0</v>
      </c>
      <c r="AF496" s="42">
        <f t="shared" si="307"/>
        <v>0</v>
      </c>
    </row>
    <row r="497" spans="1:32">
      <c r="B497" s="31" t="s">
        <v>22</v>
      </c>
      <c r="E497" s="5">
        <v>0</v>
      </c>
      <c r="F497" s="39"/>
      <c r="G497" s="6">
        <f t="shared" si="287"/>
        <v>0</v>
      </c>
      <c r="I497" s="6">
        <f t="shared" si="322"/>
        <v>0</v>
      </c>
      <c r="K497" s="6">
        <f t="shared" si="323"/>
        <v>0</v>
      </c>
      <c r="M497" s="6">
        <f t="shared" si="314"/>
        <v>0</v>
      </c>
      <c r="O497" s="6">
        <f t="shared" si="315"/>
        <v>0</v>
      </c>
      <c r="Q497" s="6">
        <f t="shared" si="316"/>
        <v>0</v>
      </c>
      <c r="S497" s="6">
        <f t="shared" si="317"/>
        <v>0</v>
      </c>
      <c r="T497" s="41"/>
      <c r="U497" s="6">
        <f t="shared" si="318"/>
        <v>0</v>
      </c>
      <c r="V497" s="41"/>
      <c r="W497" s="6">
        <f t="shared" si="320"/>
        <v>0</v>
      </c>
      <c r="X497" s="41">
        <f t="shared" si="301"/>
        <v>0</v>
      </c>
      <c r="Y497" s="5">
        <f t="shared" si="302"/>
        <v>0</v>
      </c>
      <c r="Z497" s="41"/>
      <c r="AA497" s="41"/>
      <c r="AB497" s="6">
        <f t="shared" si="305"/>
        <v>0</v>
      </c>
      <c r="AC497" s="41"/>
      <c r="AD497" s="15">
        <v>0</v>
      </c>
      <c r="AE497" s="41">
        <f t="shared" si="306"/>
        <v>0</v>
      </c>
      <c r="AF497" s="42">
        <f t="shared" si="307"/>
        <v>0</v>
      </c>
    </row>
    <row r="498" spans="1:32">
      <c r="B498" s="31" t="s">
        <v>93</v>
      </c>
      <c r="E498" s="5">
        <v>319605</v>
      </c>
      <c r="F498" s="39"/>
      <c r="G498" s="6">
        <f t="shared" si="287"/>
        <v>0</v>
      </c>
      <c r="I498" s="6">
        <f t="shared" si="322"/>
        <v>0</v>
      </c>
      <c r="K498" s="6">
        <f t="shared" si="323"/>
        <v>0</v>
      </c>
      <c r="M498" s="6">
        <f t="shared" si="314"/>
        <v>0</v>
      </c>
      <c r="O498" s="6">
        <f t="shared" si="315"/>
        <v>0</v>
      </c>
      <c r="Q498" s="6">
        <f t="shared" si="316"/>
        <v>0</v>
      </c>
      <c r="R498" s="40">
        <v>0.2</v>
      </c>
      <c r="S498" s="6">
        <f t="shared" si="317"/>
        <v>63921</v>
      </c>
      <c r="T498" s="41">
        <v>0.8</v>
      </c>
      <c r="U498" s="6">
        <f t="shared" si="318"/>
        <v>255684</v>
      </c>
      <c r="V498" s="41">
        <v>0.8</v>
      </c>
      <c r="W498" s="6">
        <f t="shared" ref="W498:W503" si="324">V498*E498</f>
        <v>255684</v>
      </c>
      <c r="X498" s="41">
        <f t="shared" si="301"/>
        <v>1</v>
      </c>
      <c r="Y498" s="5">
        <f t="shared" si="302"/>
        <v>319605</v>
      </c>
      <c r="Z498" s="41">
        <f t="shared" si="303"/>
        <v>1</v>
      </c>
      <c r="AA498" s="41">
        <f t="shared" si="304"/>
        <v>0</v>
      </c>
      <c r="AB498" s="6">
        <f t="shared" si="305"/>
        <v>0</v>
      </c>
      <c r="AC498" s="41"/>
      <c r="AD498" s="15">
        <v>1</v>
      </c>
      <c r="AE498" s="41">
        <f t="shared" si="306"/>
        <v>0</v>
      </c>
      <c r="AF498" s="42">
        <f t="shared" si="307"/>
        <v>0</v>
      </c>
    </row>
    <row r="499" spans="1:32">
      <c r="B499" s="31" t="s">
        <v>154</v>
      </c>
      <c r="E499" s="5">
        <v>426140</v>
      </c>
      <c r="F499" s="39"/>
      <c r="G499" s="6">
        <f t="shared" si="287"/>
        <v>0</v>
      </c>
      <c r="I499" s="6">
        <f t="shared" si="322"/>
        <v>0</v>
      </c>
      <c r="K499" s="6">
        <f t="shared" si="323"/>
        <v>0</v>
      </c>
      <c r="M499" s="6">
        <f t="shared" si="314"/>
        <v>0</v>
      </c>
      <c r="O499" s="6">
        <f t="shared" si="315"/>
        <v>0</v>
      </c>
      <c r="Q499" s="6">
        <f t="shared" si="316"/>
        <v>0</v>
      </c>
      <c r="R499" s="40">
        <v>0.2</v>
      </c>
      <c r="S499" s="6">
        <f t="shared" si="317"/>
        <v>85228</v>
      </c>
      <c r="T499" s="41">
        <v>0.8</v>
      </c>
      <c r="U499" s="6">
        <f t="shared" si="318"/>
        <v>340912</v>
      </c>
      <c r="V499" s="41">
        <v>0.8</v>
      </c>
      <c r="W499" s="6">
        <f t="shared" si="324"/>
        <v>340912</v>
      </c>
      <c r="X499" s="41">
        <f t="shared" si="301"/>
        <v>1</v>
      </c>
      <c r="Y499" s="5">
        <f t="shared" si="302"/>
        <v>426140</v>
      </c>
      <c r="Z499" s="41">
        <f t="shared" si="303"/>
        <v>1</v>
      </c>
      <c r="AA499" s="41">
        <f t="shared" si="304"/>
        <v>0</v>
      </c>
      <c r="AB499" s="6">
        <f t="shared" si="305"/>
        <v>0</v>
      </c>
      <c r="AC499" s="41"/>
      <c r="AD499" s="15">
        <v>1</v>
      </c>
      <c r="AE499" s="41">
        <f t="shared" si="306"/>
        <v>0</v>
      </c>
      <c r="AF499" s="42">
        <f t="shared" si="307"/>
        <v>0</v>
      </c>
    </row>
    <row r="500" spans="1:32">
      <c r="B500" s="31" t="s">
        <v>155</v>
      </c>
      <c r="E500" s="5">
        <v>319605</v>
      </c>
      <c r="F500" s="39"/>
      <c r="G500" s="6">
        <f t="shared" ref="G500:G503" si="325">+F500*E500</f>
        <v>0</v>
      </c>
      <c r="I500" s="6">
        <f t="shared" si="322"/>
        <v>0</v>
      </c>
      <c r="K500" s="6">
        <f t="shared" si="323"/>
        <v>0</v>
      </c>
      <c r="M500" s="6">
        <f t="shared" si="314"/>
        <v>0</v>
      </c>
      <c r="O500" s="6">
        <f t="shared" si="315"/>
        <v>0</v>
      </c>
      <c r="Q500" s="6">
        <f t="shared" si="316"/>
        <v>0</v>
      </c>
      <c r="R500" s="40">
        <v>0.2</v>
      </c>
      <c r="S500" s="6">
        <f t="shared" si="317"/>
        <v>63921</v>
      </c>
      <c r="T500" s="41">
        <v>0.8</v>
      </c>
      <c r="U500" s="6">
        <f t="shared" si="318"/>
        <v>255684</v>
      </c>
      <c r="V500" s="41">
        <v>0.8</v>
      </c>
      <c r="W500" s="6">
        <f t="shared" si="324"/>
        <v>255684</v>
      </c>
      <c r="X500" s="41">
        <f t="shared" si="301"/>
        <v>1</v>
      </c>
      <c r="Y500" s="5">
        <f t="shared" si="302"/>
        <v>319605</v>
      </c>
      <c r="Z500" s="41">
        <f t="shared" si="303"/>
        <v>1</v>
      </c>
      <c r="AA500" s="41">
        <f t="shared" si="304"/>
        <v>0</v>
      </c>
      <c r="AB500" s="6">
        <f t="shared" si="305"/>
        <v>0</v>
      </c>
      <c r="AC500" s="41"/>
      <c r="AD500" s="15">
        <v>1</v>
      </c>
      <c r="AE500" s="41">
        <f t="shared" si="306"/>
        <v>0</v>
      </c>
      <c r="AF500" s="42">
        <f t="shared" si="307"/>
        <v>0</v>
      </c>
    </row>
    <row r="501" spans="1:32">
      <c r="B501" s="31" t="s">
        <v>46</v>
      </c>
      <c r="E501" s="5">
        <v>319605</v>
      </c>
      <c r="F501" s="39"/>
      <c r="G501" s="6">
        <f t="shared" si="325"/>
        <v>0</v>
      </c>
      <c r="I501" s="6">
        <f t="shared" si="322"/>
        <v>0</v>
      </c>
      <c r="K501" s="6">
        <f t="shared" si="323"/>
        <v>0</v>
      </c>
      <c r="M501" s="6">
        <f t="shared" si="314"/>
        <v>0</v>
      </c>
      <c r="O501" s="6">
        <f t="shared" si="315"/>
        <v>0</v>
      </c>
      <c r="Q501" s="6">
        <f t="shared" si="316"/>
        <v>0</v>
      </c>
      <c r="S501" s="6">
        <f t="shared" si="317"/>
        <v>0</v>
      </c>
      <c r="T501" s="41">
        <v>1</v>
      </c>
      <c r="U501" s="6">
        <f t="shared" si="318"/>
        <v>319605</v>
      </c>
      <c r="V501" s="41">
        <v>1</v>
      </c>
      <c r="W501" s="6">
        <f t="shared" si="324"/>
        <v>319605</v>
      </c>
      <c r="X501" s="41">
        <f t="shared" si="301"/>
        <v>1</v>
      </c>
      <c r="Y501" s="5">
        <f t="shared" si="302"/>
        <v>319605</v>
      </c>
      <c r="Z501" s="41">
        <f t="shared" si="303"/>
        <v>1</v>
      </c>
      <c r="AA501" s="41">
        <f t="shared" si="304"/>
        <v>0</v>
      </c>
      <c r="AB501" s="6">
        <f t="shared" si="305"/>
        <v>0</v>
      </c>
      <c r="AC501" s="41"/>
      <c r="AD501" s="15">
        <v>1</v>
      </c>
      <c r="AE501" s="41">
        <f t="shared" si="306"/>
        <v>0</v>
      </c>
      <c r="AF501" s="42">
        <f t="shared" si="307"/>
        <v>0</v>
      </c>
    </row>
    <row r="502" spans="1:32">
      <c r="B502" s="31" t="s">
        <v>157</v>
      </c>
      <c r="E502" s="5">
        <v>426140</v>
      </c>
      <c r="F502" s="39"/>
      <c r="G502" s="6">
        <f>+F502*E502</f>
        <v>0</v>
      </c>
      <c r="I502" s="6">
        <f t="shared" si="322"/>
        <v>0</v>
      </c>
      <c r="K502" s="6">
        <f t="shared" si="323"/>
        <v>0</v>
      </c>
      <c r="M502" s="6">
        <f t="shared" si="314"/>
        <v>0</v>
      </c>
      <c r="O502" s="6">
        <f t="shared" si="315"/>
        <v>0</v>
      </c>
      <c r="Q502" s="6">
        <f t="shared" si="316"/>
        <v>0</v>
      </c>
      <c r="S502" s="6">
        <f t="shared" si="317"/>
        <v>0</v>
      </c>
      <c r="T502" s="41">
        <v>1</v>
      </c>
      <c r="U502" s="6">
        <f t="shared" si="318"/>
        <v>426140</v>
      </c>
      <c r="V502" s="93">
        <v>0.8</v>
      </c>
      <c r="W502" s="94">
        <f t="shared" si="324"/>
        <v>340912</v>
      </c>
      <c r="X502" s="41">
        <f t="shared" si="301"/>
        <v>1</v>
      </c>
      <c r="Y502" s="5">
        <f t="shared" si="302"/>
        <v>426140</v>
      </c>
      <c r="Z502" s="41">
        <f t="shared" si="303"/>
        <v>0.8</v>
      </c>
      <c r="AA502" s="93">
        <f t="shared" si="304"/>
        <v>0.19999999999999996</v>
      </c>
      <c r="AB502" s="94">
        <f t="shared" si="305"/>
        <v>85227.999999999985</v>
      </c>
      <c r="AC502" s="41"/>
      <c r="AD502" s="15">
        <v>1</v>
      </c>
      <c r="AE502" s="41">
        <f t="shared" si="306"/>
        <v>-0.19999999999999996</v>
      </c>
      <c r="AF502" s="42">
        <f t="shared" si="307"/>
        <v>-85227.999999999985</v>
      </c>
    </row>
    <row r="503" spans="1:32">
      <c r="B503" s="31" t="s">
        <v>156</v>
      </c>
      <c r="E503" s="5">
        <v>319605</v>
      </c>
      <c r="F503" s="39"/>
      <c r="G503" s="6">
        <f t="shared" si="325"/>
        <v>0</v>
      </c>
      <c r="I503" s="6">
        <f t="shared" si="322"/>
        <v>0</v>
      </c>
      <c r="K503" s="6">
        <f t="shared" si="323"/>
        <v>0</v>
      </c>
      <c r="M503" s="6">
        <f t="shared" si="314"/>
        <v>0</v>
      </c>
      <c r="O503" s="6">
        <f t="shared" si="315"/>
        <v>0</v>
      </c>
      <c r="Q503" s="6">
        <f t="shared" si="316"/>
        <v>0</v>
      </c>
      <c r="S503" s="6">
        <f t="shared" si="317"/>
        <v>0</v>
      </c>
      <c r="T503" s="41">
        <v>1</v>
      </c>
      <c r="U503" s="6">
        <f t="shared" si="318"/>
        <v>319605</v>
      </c>
      <c r="V503" s="41">
        <v>1</v>
      </c>
      <c r="W503" s="6">
        <f t="shared" si="324"/>
        <v>319605</v>
      </c>
      <c r="X503" s="41">
        <f t="shared" si="301"/>
        <v>1</v>
      </c>
      <c r="Y503" s="5">
        <f t="shared" si="302"/>
        <v>319605</v>
      </c>
      <c r="Z503" s="41">
        <f t="shared" si="303"/>
        <v>1</v>
      </c>
      <c r="AA503" s="41">
        <f t="shared" si="304"/>
        <v>0</v>
      </c>
      <c r="AB503" s="6">
        <f t="shared" si="305"/>
        <v>0</v>
      </c>
      <c r="AC503" s="41"/>
      <c r="AD503" s="15">
        <v>1</v>
      </c>
      <c r="AE503" s="41">
        <f t="shared" si="306"/>
        <v>0</v>
      </c>
      <c r="AF503" s="42">
        <f t="shared" si="307"/>
        <v>0</v>
      </c>
    </row>
    <row r="504" spans="1:32" s="65" customFormat="1">
      <c r="A504" s="61">
        <v>22</v>
      </c>
      <c r="B504" s="34" t="s">
        <v>159</v>
      </c>
      <c r="C504" s="62"/>
      <c r="D504" s="62"/>
      <c r="E504" s="10"/>
      <c r="F504" s="63"/>
      <c r="G504" s="11"/>
      <c r="H504" s="64"/>
      <c r="I504" s="11"/>
      <c r="J504" s="64"/>
      <c r="K504" s="11"/>
      <c r="L504" s="64"/>
      <c r="M504" s="11"/>
      <c r="N504" s="64"/>
      <c r="O504" s="11"/>
      <c r="P504" s="64"/>
      <c r="Q504" s="11"/>
      <c r="R504" s="64"/>
      <c r="S504" s="11"/>
      <c r="U504" s="11"/>
      <c r="W504" s="11"/>
      <c r="X504" s="41">
        <f t="shared" si="301"/>
        <v>0</v>
      </c>
      <c r="Y504" s="5">
        <f t="shared" si="302"/>
        <v>0</v>
      </c>
      <c r="Z504" s="41"/>
      <c r="AA504" s="41"/>
      <c r="AB504" s="6">
        <f t="shared" si="305"/>
        <v>0</v>
      </c>
      <c r="AC504" s="41"/>
      <c r="AD504" s="66">
        <v>0</v>
      </c>
      <c r="AE504" s="41">
        <f t="shared" si="306"/>
        <v>0</v>
      </c>
      <c r="AF504" s="42">
        <f t="shared" si="307"/>
        <v>0</v>
      </c>
    </row>
    <row r="505" spans="1:32" ht="15" customHeight="1">
      <c r="A505" s="38" t="s">
        <v>13</v>
      </c>
      <c r="B505" s="35" t="s">
        <v>160</v>
      </c>
      <c r="C505" s="69">
        <f>SUM(E506:E509)</f>
        <v>5560000</v>
      </c>
      <c r="D505" s="67"/>
      <c r="E505" s="14"/>
      <c r="F505" s="39"/>
      <c r="G505" s="6">
        <f t="shared" ref="G505:G519" si="326">+F505*E505</f>
        <v>0</v>
      </c>
      <c r="I505" s="6">
        <f t="shared" ref="I505:I519" si="327">+H505*E505</f>
        <v>0</v>
      </c>
      <c r="K505" s="6">
        <f t="shared" ref="K505:K519" si="328">+J505*E505</f>
        <v>0</v>
      </c>
      <c r="M505" s="6">
        <f t="shared" ref="M505:M519" si="329">+L505*E505</f>
        <v>0</v>
      </c>
      <c r="O505" s="6">
        <f t="shared" ref="O505:O519" si="330">+N505*E505</f>
        <v>0</v>
      </c>
      <c r="Q505" s="6">
        <f t="shared" ref="Q505:Q519" si="331">+P505*E505</f>
        <v>0</v>
      </c>
      <c r="S505" s="6">
        <f t="shared" ref="S505:S519" si="332">+R505*E505</f>
        <v>0</v>
      </c>
      <c r="T505" s="41"/>
      <c r="U505" s="6">
        <f t="shared" ref="U505:U519" si="333">+T505*E505</f>
        <v>0</v>
      </c>
      <c r="V505" s="41"/>
      <c r="W505" s="6">
        <f t="shared" ref="W505:W506" si="334">+V505*G505</f>
        <v>0</v>
      </c>
      <c r="X505" s="41">
        <f t="shared" si="301"/>
        <v>0</v>
      </c>
      <c r="Y505" s="5">
        <f t="shared" si="302"/>
        <v>0</v>
      </c>
      <c r="Z505" s="41"/>
      <c r="AA505" s="41"/>
      <c r="AB505" s="6">
        <f t="shared" si="305"/>
        <v>0</v>
      </c>
      <c r="AC505" s="41"/>
      <c r="AD505" s="15">
        <v>0</v>
      </c>
      <c r="AE505" s="41">
        <f t="shared" si="306"/>
        <v>0</v>
      </c>
      <c r="AF505" s="42">
        <f t="shared" si="307"/>
        <v>0</v>
      </c>
    </row>
    <row r="506" spans="1:32" ht="15" customHeight="1">
      <c r="B506" s="31" t="s">
        <v>161</v>
      </c>
      <c r="E506" s="5">
        <v>2224000</v>
      </c>
      <c r="F506" s="39"/>
      <c r="G506" s="6">
        <f t="shared" si="326"/>
        <v>0</v>
      </c>
      <c r="H506" s="40">
        <v>0.13</v>
      </c>
      <c r="I506" s="6">
        <f t="shared" si="327"/>
        <v>289120</v>
      </c>
      <c r="J506" s="40">
        <v>0.81</v>
      </c>
      <c r="K506" s="6">
        <f t="shared" si="328"/>
        <v>1801440.0000000002</v>
      </c>
      <c r="L506" s="40">
        <v>5.9999999999999942E-2</v>
      </c>
      <c r="M506" s="6">
        <f t="shared" si="329"/>
        <v>133439.99999999988</v>
      </c>
      <c r="O506" s="6">
        <f t="shared" si="330"/>
        <v>0</v>
      </c>
      <c r="Q506" s="6">
        <f t="shared" si="331"/>
        <v>0</v>
      </c>
      <c r="S506" s="6">
        <f t="shared" si="332"/>
        <v>0</v>
      </c>
      <c r="T506" s="41"/>
      <c r="U506" s="6">
        <f t="shared" si="333"/>
        <v>0</v>
      </c>
      <c r="V506" s="41"/>
      <c r="W506" s="6">
        <f t="shared" si="334"/>
        <v>0</v>
      </c>
      <c r="X506" s="41">
        <f t="shared" si="301"/>
        <v>1</v>
      </c>
      <c r="Y506" s="5">
        <f t="shared" si="302"/>
        <v>2224000</v>
      </c>
      <c r="Z506" s="41">
        <f t="shared" si="303"/>
        <v>1</v>
      </c>
      <c r="AA506" s="41">
        <f t="shared" si="304"/>
        <v>0</v>
      </c>
      <c r="AB506" s="6">
        <f t="shared" si="305"/>
        <v>0</v>
      </c>
      <c r="AC506" s="41"/>
      <c r="AD506" s="15">
        <v>1</v>
      </c>
      <c r="AE506" s="41">
        <f t="shared" si="306"/>
        <v>0</v>
      </c>
      <c r="AF506" s="42">
        <f t="shared" si="307"/>
        <v>0</v>
      </c>
    </row>
    <row r="507" spans="1:32">
      <c r="B507" s="31" t="s">
        <v>162</v>
      </c>
      <c r="E507" s="5">
        <v>1112000</v>
      </c>
      <c r="F507" s="39"/>
      <c r="G507" s="6">
        <f t="shared" si="326"/>
        <v>0</v>
      </c>
      <c r="I507" s="6">
        <f t="shared" si="327"/>
        <v>0</v>
      </c>
      <c r="K507" s="6">
        <f t="shared" si="328"/>
        <v>0</v>
      </c>
      <c r="M507" s="6">
        <f t="shared" si="329"/>
        <v>0</v>
      </c>
      <c r="O507" s="6">
        <f t="shared" si="330"/>
        <v>0</v>
      </c>
      <c r="Q507" s="6">
        <f t="shared" si="331"/>
        <v>0</v>
      </c>
      <c r="S507" s="6">
        <f t="shared" si="332"/>
        <v>0</v>
      </c>
      <c r="T507" s="41">
        <v>1</v>
      </c>
      <c r="U507" s="6">
        <f t="shared" si="333"/>
        <v>1112000</v>
      </c>
      <c r="V507" s="41">
        <v>1</v>
      </c>
      <c r="W507" s="6">
        <f t="shared" ref="W507:W519" si="335">V507*E507</f>
        <v>1112000</v>
      </c>
      <c r="X507" s="41">
        <f t="shared" si="301"/>
        <v>1</v>
      </c>
      <c r="Y507" s="5">
        <f t="shared" si="302"/>
        <v>1112000</v>
      </c>
      <c r="Z507" s="41">
        <f t="shared" si="303"/>
        <v>1</v>
      </c>
      <c r="AA507" s="41">
        <f t="shared" si="304"/>
        <v>0</v>
      </c>
      <c r="AB507" s="6">
        <f t="shared" si="305"/>
        <v>0</v>
      </c>
      <c r="AC507" s="41"/>
      <c r="AD507" s="15">
        <v>1</v>
      </c>
      <c r="AE507" s="41">
        <f t="shared" si="306"/>
        <v>0</v>
      </c>
      <c r="AF507" s="42">
        <f t="shared" si="307"/>
        <v>0</v>
      </c>
    </row>
    <row r="508" spans="1:32">
      <c r="B508" s="31" t="s">
        <v>163</v>
      </c>
      <c r="E508" s="5">
        <v>1668000</v>
      </c>
      <c r="F508" s="39"/>
      <c r="G508" s="6">
        <f t="shared" si="326"/>
        <v>0</v>
      </c>
      <c r="I508" s="6">
        <f t="shared" si="327"/>
        <v>0</v>
      </c>
      <c r="K508" s="6">
        <f t="shared" si="328"/>
        <v>0</v>
      </c>
      <c r="M508" s="6">
        <f t="shared" si="329"/>
        <v>0</v>
      </c>
      <c r="O508" s="6">
        <f t="shared" si="330"/>
        <v>0</v>
      </c>
      <c r="Q508" s="6">
        <f t="shared" si="331"/>
        <v>0</v>
      </c>
      <c r="R508" s="40">
        <v>0.6</v>
      </c>
      <c r="S508" s="6">
        <f t="shared" si="332"/>
        <v>1000800</v>
      </c>
      <c r="T508" s="41">
        <v>0.4</v>
      </c>
      <c r="U508" s="6">
        <f t="shared" si="333"/>
        <v>667200</v>
      </c>
      <c r="V508" s="41">
        <v>0.4</v>
      </c>
      <c r="W508" s="6">
        <f t="shared" si="335"/>
        <v>667200</v>
      </c>
      <c r="X508" s="41">
        <f t="shared" si="301"/>
        <v>1</v>
      </c>
      <c r="Y508" s="5">
        <f t="shared" si="302"/>
        <v>1668000</v>
      </c>
      <c r="Z508" s="41">
        <f t="shared" si="303"/>
        <v>1</v>
      </c>
      <c r="AA508" s="41">
        <f t="shared" si="304"/>
        <v>0</v>
      </c>
      <c r="AB508" s="6">
        <f t="shared" si="305"/>
        <v>0</v>
      </c>
      <c r="AC508" s="41"/>
      <c r="AD508" s="15">
        <v>1</v>
      </c>
      <c r="AE508" s="41">
        <f t="shared" si="306"/>
        <v>0</v>
      </c>
      <c r="AF508" s="42">
        <f t="shared" si="307"/>
        <v>0</v>
      </c>
    </row>
    <row r="509" spans="1:32">
      <c r="B509" s="31" t="s">
        <v>164</v>
      </c>
      <c r="E509" s="5">
        <v>556000</v>
      </c>
      <c r="F509" s="39"/>
      <c r="G509" s="6">
        <f t="shared" si="326"/>
        <v>0</v>
      </c>
      <c r="I509" s="6">
        <f t="shared" si="327"/>
        <v>0</v>
      </c>
      <c r="K509" s="6">
        <f t="shared" si="328"/>
        <v>0</v>
      </c>
      <c r="M509" s="6">
        <f t="shared" si="329"/>
        <v>0</v>
      </c>
      <c r="O509" s="6">
        <f t="shared" si="330"/>
        <v>0</v>
      </c>
      <c r="Q509" s="6">
        <f t="shared" si="331"/>
        <v>0</v>
      </c>
      <c r="S509" s="6">
        <f t="shared" si="332"/>
        <v>0</v>
      </c>
      <c r="T509" s="41">
        <v>1</v>
      </c>
      <c r="U509" s="6">
        <f t="shared" si="333"/>
        <v>556000</v>
      </c>
      <c r="V509" s="41">
        <v>1</v>
      </c>
      <c r="W509" s="6">
        <f t="shared" si="335"/>
        <v>556000</v>
      </c>
      <c r="X509" s="41">
        <f t="shared" si="301"/>
        <v>1</v>
      </c>
      <c r="Y509" s="5">
        <f t="shared" si="302"/>
        <v>556000</v>
      </c>
      <c r="Z509" s="41">
        <f t="shared" si="303"/>
        <v>1</v>
      </c>
      <c r="AA509" s="41">
        <f t="shared" si="304"/>
        <v>0</v>
      </c>
      <c r="AB509" s="6">
        <f t="shared" si="305"/>
        <v>0</v>
      </c>
      <c r="AC509" s="41"/>
      <c r="AD509" s="15">
        <v>1</v>
      </c>
      <c r="AE509" s="41">
        <f t="shared" si="306"/>
        <v>0</v>
      </c>
      <c r="AF509" s="42">
        <f t="shared" si="307"/>
        <v>0</v>
      </c>
    </row>
    <row r="510" spans="1:32">
      <c r="A510" s="38" t="s">
        <v>17</v>
      </c>
      <c r="B510" s="35" t="s">
        <v>165</v>
      </c>
      <c r="C510" s="69">
        <f>SUM(E511:E514)</f>
        <v>5560000</v>
      </c>
      <c r="D510" s="67"/>
      <c r="E510" s="14">
        <v>0</v>
      </c>
      <c r="F510" s="39"/>
      <c r="G510" s="6">
        <f t="shared" si="326"/>
        <v>0</v>
      </c>
      <c r="I510" s="6">
        <f t="shared" si="327"/>
        <v>0</v>
      </c>
      <c r="K510" s="6">
        <f t="shared" si="328"/>
        <v>0</v>
      </c>
      <c r="M510" s="6">
        <f t="shared" si="329"/>
        <v>0</v>
      </c>
      <c r="O510" s="6">
        <f t="shared" si="330"/>
        <v>0</v>
      </c>
      <c r="Q510" s="6">
        <f t="shared" si="331"/>
        <v>0</v>
      </c>
      <c r="S510" s="6">
        <f t="shared" si="332"/>
        <v>0</v>
      </c>
      <c r="T510" s="41"/>
      <c r="U510" s="6">
        <f t="shared" si="333"/>
        <v>0</v>
      </c>
      <c r="V510" s="41"/>
      <c r="W510" s="6">
        <f t="shared" si="335"/>
        <v>0</v>
      </c>
      <c r="X510" s="41">
        <f t="shared" si="301"/>
        <v>0</v>
      </c>
      <c r="Y510" s="5">
        <f t="shared" si="302"/>
        <v>0</v>
      </c>
      <c r="Z510" s="41"/>
      <c r="AA510" s="41"/>
      <c r="AB510" s="6">
        <f t="shared" si="305"/>
        <v>0</v>
      </c>
      <c r="AC510" s="41"/>
      <c r="AD510" s="15">
        <v>0</v>
      </c>
      <c r="AE510" s="41">
        <f t="shared" si="306"/>
        <v>0</v>
      </c>
      <c r="AF510" s="42">
        <f t="shared" si="307"/>
        <v>0</v>
      </c>
    </row>
    <row r="511" spans="1:32" ht="15" customHeight="1">
      <c r="B511" s="31" t="s">
        <v>161</v>
      </c>
      <c r="E511" s="5">
        <v>2224000</v>
      </c>
      <c r="F511" s="39"/>
      <c r="G511" s="6">
        <f t="shared" si="326"/>
        <v>0</v>
      </c>
      <c r="H511" s="40">
        <v>0.13</v>
      </c>
      <c r="I511" s="6">
        <f t="shared" si="327"/>
        <v>289120</v>
      </c>
      <c r="J511" s="40">
        <v>0.3</v>
      </c>
      <c r="K511" s="6">
        <f t="shared" si="328"/>
        <v>667200</v>
      </c>
      <c r="L511" s="40">
        <v>0.3</v>
      </c>
      <c r="M511" s="6">
        <f t="shared" si="329"/>
        <v>667200</v>
      </c>
      <c r="N511" s="40">
        <v>9.9999999999999978E-2</v>
      </c>
      <c r="O511" s="6">
        <f t="shared" si="330"/>
        <v>222399.99999999994</v>
      </c>
      <c r="P511" s="40">
        <v>0.17000000000000004</v>
      </c>
      <c r="Q511" s="6">
        <f t="shared" si="331"/>
        <v>378080.00000000012</v>
      </c>
      <c r="S511" s="6">
        <f t="shared" si="332"/>
        <v>0</v>
      </c>
      <c r="T511" s="41"/>
      <c r="U511" s="6">
        <f t="shared" si="333"/>
        <v>0</v>
      </c>
      <c r="V511" s="41"/>
      <c r="W511" s="6">
        <f t="shared" si="335"/>
        <v>0</v>
      </c>
      <c r="X511" s="41">
        <f t="shared" si="301"/>
        <v>1</v>
      </c>
      <c r="Y511" s="5">
        <f t="shared" si="302"/>
        <v>2224000</v>
      </c>
      <c r="Z511" s="41">
        <f t="shared" si="303"/>
        <v>1</v>
      </c>
      <c r="AA511" s="41">
        <f t="shared" si="304"/>
        <v>0</v>
      </c>
      <c r="AB511" s="6">
        <f t="shared" si="305"/>
        <v>0</v>
      </c>
      <c r="AC511" s="41"/>
      <c r="AD511" s="15">
        <v>1</v>
      </c>
      <c r="AE511" s="41">
        <f t="shared" si="306"/>
        <v>0</v>
      </c>
      <c r="AF511" s="42">
        <f t="shared" si="307"/>
        <v>0</v>
      </c>
    </row>
    <row r="512" spans="1:32" ht="15" customHeight="1">
      <c r="B512" s="31" t="s">
        <v>162</v>
      </c>
      <c r="E512" s="5">
        <v>1112000</v>
      </c>
      <c r="F512" s="39"/>
      <c r="G512" s="6">
        <f t="shared" si="326"/>
        <v>0</v>
      </c>
      <c r="I512" s="6">
        <f t="shared" si="327"/>
        <v>0</v>
      </c>
      <c r="K512" s="6">
        <f t="shared" si="328"/>
        <v>0</v>
      </c>
      <c r="M512" s="6">
        <f t="shared" si="329"/>
        <v>0</v>
      </c>
      <c r="O512" s="6">
        <f t="shared" si="330"/>
        <v>0</v>
      </c>
      <c r="P512" s="40">
        <v>0.6</v>
      </c>
      <c r="Q512" s="6">
        <f t="shared" si="331"/>
        <v>667200</v>
      </c>
      <c r="R512" s="40">
        <v>0.4</v>
      </c>
      <c r="S512" s="6">
        <f t="shared" si="332"/>
        <v>444800</v>
      </c>
      <c r="T512" s="41"/>
      <c r="U512" s="6">
        <f t="shared" si="333"/>
        <v>0</v>
      </c>
      <c r="V512" s="41"/>
      <c r="W512" s="6">
        <f t="shared" si="335"/>
        <v>0</v>
      </c>
      <c r="X512" s="41">
        <f t="shared" si="301"/>
        <v>1</v>
      </c>
      <c r="Y512" s="5">
        <f t="shared" si="302"/>
        <v>1112000</v>
      </c>
      <c r="Z512" s="41">
        <f t="shared" si="303"/>
        <v>1</v>
      </c>
      <c r="AA512" s="41">
        <f t="shared" si="304"/>
        <v>0</v>
      </c>
      <c r="AB512" s="6">
        <f t="shared" si="305"/>
        <v>0</v>
      </c>
      <c r="AC512" s="41"/>
      <c r="AD512" s="15">
        <v>1</v>
      </c>
      <c r="AE512" s="41">
        <f t="shared" si="306"/>
        <v>0</v>
      </c>
      <c r="AF512" s="42">
        <f t="shared" si="307"/>
        <v>0</v>
      </c>
    </row>
    <row r="513" spans="1:32" ht="15" customHeight="1">
      <c r="B513" s="31" t="s">
        <v>163</v>
      </c>
      <c r="E513" s="5">
        <v>1668000</v>
      </c>
      <c r="F513" s="39"/>
      <c r="G513" s="6">
        <f t="shared" si="326"/>
        <v>0</v>
      </c>
      <c r="I513" s="6">
        <f t="shared" si="327"/>
        <v>0</v>
      </c>
      <c r="K513" s="6">
        <f t="shared" si="328"/>
        <v>0</v>
      </c>
      <c r="M513" s="6">
        <f t="shared" si="329"/>
        <v>0</v>
      </c>
      <c r="O513" s="6">
        <f t="shared" si="330"/>
        <v>0</v>
      </c>
      <c r="Q513" s="6">
        <f t="shared" si="331"/>
        <v>0</v>
      </c>
      <c r="R513" s="40">
        <v>1</v>
      </c>
      <c r="S513" s="6">
        <f t="shared" si="332"/>
        <v>1668000</v>
      </c>
      <c r="T513" s="41"/>
      <c r="U513" s="6">
        <f t="shared" si="333"/>
        <v>0</v>
      </c>
      <c r="V513" s="41"/>
      <c r="W513" s="6">
        <f t="shared" si="335"/>
        <v>0</v>
      </c>
      <c r="X513" s="41">
        <f t="shared" si="301"/>
        <v>1</v>
      </c>
      <c r="Y513" s="5">
        <f t="shared" si="302"/>
        <v>1668000</v>
      </c>
      <c r="Z513" s="41">
        <f t="shared" si="303"/>
        <v>1</v>
      </c>
      <c r="AA513" s="41">
        <f t="shared" si="304"/>
        <v>0</v>
      </c>
      <c r="AB513" s="6">
        <f t="shared" si="305"/>
        <v>0</v>
      </c>
      <c r="AC513" s="41"/>
      <c r="AD513" s="15">
        <v>1</v>
      </c>
      <c r="AE513" s="41">
        <f t="shared" si="306"/>
        <v>0</v>
      </c>
      <c r="AF513" s="42">
        <f t="shared" si="307"/>
        <v>0</v>
      </c>
    </row>
    <row r="514" spans="1:32" ht="15" customHeight="1">
      <c r="B514" s="31" t="s">
        <v>164</v>
      </c>
      <c r="E514" s="5">
        <v>556000</v>
      </c>
      <c r="F514" s="39"/>
      <c r="G514" s="6">
        <f t="shared" si="326"/>
        <v>0</v>
      </c>
      <c r="I514" s="6">
        <f t="shared" si="327"/>
        <v>0</v>
      </c>
      <c r="K514" s="6">
        <f t="shared" si="328"/>
        <v>0</v>
      </c>
      <c r="M514" s="6">
        <f t="shared" si="329"/>
        <v>0</v>
      </c>
      <c r="O514" s="6">
        <f t="shared" si="330"/>
        <v>0</v>
      </c>
      <c r="Q514" s="6">
        <f t="shared" si="331"/>
        <v>0</v>
      </c>
      <c r="S514" s="6">
        <f t="shared" si="332"/>
        <v>0</v>
      </c>
      <c r="T514" s="41">
        <v>1</v>
      </c>
      <c r="U514" s="6">
        <f t="shared" si="333"/>
        <v>556000</v>
      </c>
      <c r="V514" s="41">
        <v>1</v>
      </c>
      <c r="W514" s="6">
        <f t="shared" si="335"/>
        <v>556000</v>
      </c>
      <c r="X514" s="41">
        <f t="shared" si="301"/>
        <v>1</v>
      </c>
      <c r="Y514" s="5">
        <f t="shared" si="302"/>
        <v>556000</v>
      </c>
      <c r="Z514" s="41">
        <f t="shared" si="303"/>
        <v>1</v>
      </c>
      <c r="AA514" s="41">
        <f t="shared" si="304"/>
        <v>0</v>
      </c>
      <c r="AB514" s="6">
        <f t="shared" si="305"/>
        <v>0</v>
      </c>
      <c r="AC514" s="41"/>
      <c r="AD514" s="15">
        <v>1</v>
      </c>
      <c r="AE514" s="41">
        <f t="shared" si="306"/>
        <v>0</v>
      </c>
      <c r="AF514" s="42">
        <f t="shared" si="307"/>
        <v>0</v>
      </c>
    </row>
    <row r="515" spans="1:32">
      <c r="A515" s="38" t="s">
        <v>124</v>
      </c>
      <c r="B515" s="35" t="s">
        <v>166</v>
      </c>
      <c r="C515" s="69">
        <f>SUM(E516:E519)</f>
        <v>5560000</v>
      </c>
      <c r="D515" s="67"/>
      <c r="E515" s="14">
        <v>0</v>
      </c>
      <c r="F515" s="39"/>
      <c r="G515" s="6">
        <f t="shared" si="326"/>
        <v>0</v>
      </c>
      <c r="I515" s="6">
        <f t="shared" si="327"/>
        <v>0</v>
      </c>
      <c r="K515" s="6">
        <f t="shared" si="328"/>
        <v>0</v>
      </c>
      <c r="M515" s="6">
        <f t="shared" si="329"/>
        <v>0</v>
      </c>
      <c r="O515" s="6">
        <f t="shared" si="330"/>
        <v>0</v>
      </c>
      <c r="Q515" s="6">
        <f t="shared" si="331"/>
        <v>0</v>
      </c>
      <c r="S515" s="6">
        <f t="shared" si="332"/>
        <v>0</v>
      </c>
      <c r="T515" s="41"/>
      <c r="U515" s="6">
        <f t="shared" si="333"/>
        <v>0</v>
      </c>
      <c r="V515" s="41"/>
      <c r="W515" s="6">
        <f t="shared" si="335"/>
        <v>0</v>
      </c>
      <c r="X515" s="41">
        <f t="shared" si="301"/>
        <v>0</v>
      </c>
      <c r="Y515" s="5">
        <f t="shared" si="302"/>
        <v>0</v>
      </c>
      <c r="Z515" s="41"/>
      <c r="AA515" s="41"/>
      <c r="AB515" s="6">
        <f t="shared" si="305"/>
        <v>0</v>
      </c>
      <c r="AC515" s="41"/>
      <c r="AD515" s="15">
        <v>0</v>
      </c>
      <c r="AE515" s="41">
        <f t="shared" si="306"/>
        <v>0</v>
      </c>
      <c r="AF515" s="42">
        <f t="shared" si="307"/>
        <v>0</v>
      </c>
    </row>
    <row r="516" spans="1:32">
      <c r="B516" s="31" t="s">
        <v>161</v>
      </c>
      <c r="E516" s="5">
        <v>2224000</v>
      </c>
      <c r="F516" s="39"/>
      <c r="G516" s="6">
        <f t="shared" si="326"/>
        <v>0</v>
      </c>
      <c r="H516" s="40">
        <v>0.14000000000000001</v>
      </c>
      <c r="I516" s="6">
        <f t="shared" si="327"/>
        <v>311360.00000000006</v>
      </c>
      <c r="K516" s="6">
        <f t="shared" si="328"/>
        <v>0</v>
      </c>
      <c r="M516" s="6">
        <f t="shared" si="329"/>
        <v>0</v>
      </c>
      <c r="N516" s="40">
        <v>4.9999999999999989E-2</v>
      </c>
      <c r="O516" s="6">
        <f t="shared" si="330"/>
        <v>111199.99999999997</v>
      </c>
      <c r="Q516" s="6">
        <f t="shared" si="331"/>
        <v>0</v>
      </c>
      <c r="S516" s="6">
        <f t="shared" si="332"/>
        <v>0</v>
      </c>
      <c r="T516" s="41">
        <v>0.81</v>
      </c>
      <c r="U516" s="6">
        <f t="shared" si="333"/>
        <v>1801440.0000000002</v>
      </c>
      <c r="V516" s="41">
        <v>0.81</v>
      </c>
      <c r="W516" s="6">
        <f t="shared" si="335"/>
        <v>1801440.0000000002</v>
      </c>
      <c r="X516" s="41">
        <f t="shared" si="301"/>
        <v>1</v>
      </c>
      <c r="Y516" s="5">
        <f t="shared" si="302"/>
        <v>2224000</v>
      </c>
      <c r="Z516" s="41">
        <f t="shared" si="303"/>
        <v>1</v>
      </c>
      <c r="AA516" s="41">
        <f t="shared" si="304"/>
        <v>0</v>
      </c>
      <c r="AB516" s="6">
        <f t="shared" si="305"/>
        <v>0</v>
      </c>
      <c r="AC516" s="41"/>
      <c r="AD516" s="15">
        <v>1</v>
      </c>
      <c r="AE516" s="41">
        <f t="shared" si="306"/>
        <v>0</v>
      </c>
      <c r="AF516" s="42">
        <f t="shared" si="307"/>
        <v>0</v>
      </c>
    </row>
    <row r="517" spans="1:32">
      <c r="B517" s="31" t="s">
        <v>162</v>
      </c>
      <c r="E517" s="5">
        <v>1112000</v>
      </c>
      <c r="F517" s="39"/>
      <c r="G517" s="6">
        <f t="shared" si="326"/>
        <v>0</v>
      </c>
      <c r="I517" s="6">
        <f t="shared" si="327"/>
        <v>0</v>
      </c>
      <c r="K517" s="6">
        <f t="shared" si="328"/>
        <v>0</v>
      </c>
      <c r="M517" s="6">
        <f t="shared" si="329"/>
        <v>0</v>
      </c>
      <c r="O517" s="6">
        <f t="shared" si="330"/>
        <v>0</v>
      </c>
      <c r="Q517" s="6">
        <f t="shared" si="331"/>
        <v>0</v>
      </c>
      <c r="S517" s="6">
        <f t="shared" si="332"/>
        <v>0</v>
      </c>
      <c r="T517" s="41">
        <v>1</v>
      </c>
      <c r="U517" s="6">
        <f t="shared" si="333"/>
        <v>1112000</v>
      </c>
      <c r="V517" s="41">
        <v>1</v>
      </c>
      <c r="W517" s="6">
        <f t="shared" si="335"/>
        <v>1112000</v>
      </c>
      <c r="X517" s="41">
        <f t="shared" si="301"/>
        <v>1</v>
      </c>
      <c r="Y517" s="5">
        <f t="shared" si="302"/>
        <v>1112000</v>
      </c>
      <c r="Z517" s="41">
        <f t="shared" si="303"/>
        <v>1</v>
      </c>
      <c r="AA517" s="41">
        <f t="shared" si="304"/>
        <v>0</v>
      </c>
      <c r="AB517" s="6">
        <f t="shared" si="305"/>
        <v>0</v>
      </c>
      <c r="AC517" s="41"/>
      <c r="AD517" s="15">
        <v>1</v>
      </c>
      <c r="AE517" s="41">
        <f t="shared" si="306"/>
        <v>0</v>
      </c>
      <c r="AF517" s="42">
        <f t="shared" si="307"/>
        <v>0</v>
      </c>
    </row>
    <row r="518" spans="1:32">
      <c r="B518" s="31" t="s">
        <v>163</v>
      </c>
      <c r="E518" s="5">
        <v>1668000</v>
      </c>
      <c r="F518" s="39"/>
      <c r="G518" s="6">
        <f t="shared" si="326"/>
        <v>0</v>
      </c>
      <c r="I518" s="6">
        <f t="shared" si="327"/>
        <v>0</v>
      </c>
      <c r="K518" s="6">
        <f t="shared" si="328"/>
        <v>0</v>
      </c>
      <c r="M518" s="6">
        <f t="shared" si="329"/>
        <v>0</v>
      </c>
      <c r="O518" s="6">
        <f t="shared" si="330"/>
        <v>0</v>
      </c>
      <c r="Q518" s="6">
        <f t="shared" si="331"/>
        <v>0</v>
      </c>
      <c r="R518" s="40">
        <v>0.60000000000000009</v>
      </c>
      <c r="S518" s="6">
        <f t="shared" si="332"/>
        <v>1000800.0000000001</v>
      </c>
      <c r="T518" s="41">
        <v>0.4</v>
      </c>
      <c r="U518" s="6">
        <f t="shared" si="333"/>
        <v>667200</v>
      </c>
      <c r="V518" s="41">
        <v>0.4</v>
      </c>
      <c r="W518" s="6">
        <f t="shared" si="335"/>
        <v>667200</v>
      </c>
      <c r="X518" s="41">
        <f t="shared" ref="X518:X547" si="336">F518+H518+J518+L518+N518+P518+R518+T518</f>
        <v>1</v>
      </c>
      <c r="Y518" s="5">
        <f t="shared" ref="Y518:Y547" si="337">G518+I518+K518+M518+O518+Q518+S518+U518</f>
        <v>1668000</v>
      </c>
      <c r="Z518" s="41">
        <f t="shared" ref="Z518:Z547" si="338">F518+H518+J518+L518+N518+P518+R518+V518</f>
        <v>1</v>
      </c>
      <c r="AA518" s="41">
        <f t="shared" ref="AA518:AA547" si="339">100%-Z518</f>
        <v>0</v>
      </c>
      <c r="AB518" s="6">
        <f t="shared" ref="AB518:AB547" si="340">E518*AA518</f>
        <v>0</v>
      </c>
      <c r="AC518" s="41"/>
      <c r="AD518" s="15">
        <v>1</v>
      </c>
      <c r="AE518" s="41">
        <f t="shared" ref="AE518:AE550" si="341">Z518-AD518</f>
        <v>0</v>
      </c>
      <c r="AF518" s="42">
        <f t="shared" ref="AF518:AF550" si="342">AE518*E518</f>
        <v>0</v>
      </c>
    </row>
    <row r="519" spans="1:32">
      <c r="B519" s="81" t="s">
        <v>164</v>
      </c>
      <c r="E519" s="5">
        <v>556000</v>
      </c>
      <c r="F519" s="39"/>
      <c r="G519" s="6">
        <f t="shared" si="326"/>
        <v>0</v>
      </c>
      <c r="I519" s="6">
        <f t="shared" si="327"/>
        <v>0</v>
      </c>
      <c r="K519" s="6">
        <f t="shared" si="328"/>
        <v>0</v>
      </c>
      <c r="M519" s="6">
        <f t="shared" si="329"/>
        <v>0</v>
      </c>
      <c r="O519" s="6">
        <f t="shared" si="330"/>
        <v>0</v>
      </c>
      <c r="Q519" s="6">
        <f t="shared" si="331"/>
        <v>0</v>
      </c>
      <c r="S519" s="6">
        <f t="shared" si="332"/>
        <v>0</v>
      </c>
      <c r="T519" s="41">
        <v>1</v>
      </c>
      <c r="U519" s="6">
        <f t="shared" si="333"/>
        <v>556000</v>
      </c>
      <c r="V519" s="87">
        <v>1</v>
      </c>
      <c r="W519" s="6">
        <f t="shared" si="335"/>
        <v>556000</v>
      </c>
      <c r="X519" s="41">
        <f t="shared" si="336"/>
        <v>1</v>
      </c>
      <c r="Y519" s="5">
        <f t="shared" si="337"/>
        <v>556000</v>
      </c>
      <c r="Z519" s="41">
        <f t="shared" si="338"/>
        <v>1</v>
      </c>
      <c r="AA519" s="41">
        <f t="shared" si="339"/>
        <v>0</v>
      </c>
      <c r="AB519" s="6">
        <f t="shared" si="340"/>
        <v>0</v>
      </c>
      <c r="AC519" s="41"/>
      <c r="AD519" s="15">
        <v>0.4</v>
      </c>
      <c r="AE519" s="41">
        <f t="shared" si="341"/>
        <v>0.6</v>
      </c>
      <c r="AF519" s="42">
        <f t="shared" si="342"/>
        <v>333600</v>
      </c>
    </row>
    <row r="520" spans="1:32" s="65" customFormat="1">
      <c r="A520" s="61">
        <v>23</v>
      </c>
      <c r="B520" s="34" t="s">
        <v>167</v>
      </c>
      <c r="C520" s="62"/>
      <c r="D520" s="62"/>
      <c r="E520" s="10"/>
      <c r="F520" s="63"/>
      <c r="G520" s="11"/>
      <c r="H520" s="64"/>
      <c r="I520" s="11"/>
      <c r="J520" s="64"/>
      <c r="K520" s="11"/>
      <c r="L520" s="64"/>
      <c r="M520" s="11"/>
      <c r="N520" s="64"/>
      <c r="O520" s="11"/>
      <c r="P520" s="64"/>
      <c r="Q520" s="11"/>
      <c r="R520" s="64"/>
      <c r="S520" s="11"/>
      <c r="U520" s="11"/>
      <c r="W520" s="11"/>
      <c r="X520" s="41">
        <f t="shared" si="336"/>
        <v>0</v>
      </c>
      <c r="Y520" s="5">
        <f t="shared" si="337"/>
        <v>0</v>
      </c>
      <c r="Z520" s="41"/>
      <c r="AA520" s="41"/>
      <c r="AB520" s="6">
        <f t="shared" si="340"/>
        <v>0</v>
      </c>
      <c r="AC520" s="41"/>
      <c r="AD520" s="66">
        <v>0</v>
      </c>
      <c r="AE520" s="41">
        <f t="shared" si="341"/>
        <v>0</v>
      </c>
      <c r="AF520" s="42">
        <f t="shared" si="342"/>
        <v>0</v>
      </c>
    </row>
    <row r="521" spans="1:32">
      <c r="A521" s="38" t="s">
        <v>13</v>
      </c>
      <c r="B521" s="35" t="s">
        <v>168</v>
      </c>
      <c r="C521" s="14">
        <v>6000000</v>
      </c>
      <c r="D521" s="67"/>
      <c r="E521" s="14"/>
      <c r="F521" s="39"/>
      <c r="G521" s="6">
        <f t="shared" ref="G521:G530" si="343">+F521*E521</f>
        <v>0</v>
      </c>
      <c r="I521" s="6">
        <f t="shared" ref="I521:I530" si="344">+H521*E521</f>
        <v>0</v>
      </c>
      <c r="K521" s="6">
        <f>+J521*E521</f>
        <v>0</v>
      </c>
      <c r="M521" s="6">
        <f t="shared" ref="M521:M530" si="345">+L521*E521</f>
        <v>0</v>
      </c>
      <c r="O521" s="6">
        <f t="shared" ref="O521:O530" si="346">+N521*E521</f>
        <v>0</v>
      </c>
      <c r="Q521" s="6">
        <f t="shared" ref="Q521:Q530" si="347">+P521*E521</f>
        <v>0</v>
      </c>
      <c r="S521" s="6">
        <f>+R521*E521</f>
        <v>0</v>
      </c>
      <c r="T521" s="41"/>
      <c r="U521" s="6">
        <f>+T521*E521</f>
        <v>0</v>
      </c>
      <c r="V521" s="41"/>
      <c r="W521" s="6">
        <f>+V521*G521</f>
        <v>0</v>
      </c>
      <c r="X521" s="41">
        <f t="shared" si="336"/>
        <v>0</v>
      </c>
      <c r="Y521" s="5">
        <f t="shared" si="337"/>
        <v>0</v>
      </c>
      <c r="Z521" s="41"/>
      <c r="AA521" s="41"/>
      <c r="AB521" s="6">
        <f t="shared" si="340"/>
        <v>0</v>
      </c>
      <c r="AC521" s="41"/>
      <c r="AD521" s="15">
        <v>0</v>
      </c>
      <c r="AE521" s="41">
        <f t="shared" si="341"/>
        <v>0</v>
      </c>
      <c r="AF521" s="42">
        <f t="shared" si="342"/>
        <v>0</v>
      </c>
    </row>
    <row r="522" spans="1:32">
      <c r="B522" s="31" t="s">
        <v>169</v>
      </c>
      <c r="E522" s="5">
        <v>0</v>
      </c>
      <c r="F522" s="39"/>
      <c r="G522" s="6">
        <f t="shared" si="343"/>
        <v>0</v>
      </c>
      <c r="I522" s="6">
        <f t="shared" si="344"/>
        <v>0</v>
      </c>
      <c r="K522" s="6">
        <f>+J522*E522</f>
        <v>0</v>
      </c>
      <c r="M522" s="6">
        <f t="shared" si="345"/>
        <v>0</v>
      </c>
      <c r="O522" s="6">
        <f t="shared" si="346"/>
        <v>0</v>
      </c>
      <c r="Q522" s="6">
        <f t="shared" si="347"/>
        <v>0</v>
      </c>
      <c r="S522" s="6">
        <f>+R522*E522</f>
        <v>0</v>
      </c>
      <c r="T522" s="41"/>
      <c r="U522" s="6">
        <f>+T522*E522</f>
        <v>0</v>
      </c>
      <c r="V522" s="41"/>
      <c r="W522" s="6">
        <f>+V522*G522</f>
        <v>0</v>
      </c>
      <c r="X522" s="41">
        <f t="shared" si="336"/>
        <v>0</v>
      </c>
      <c r="Y522" s="5">
        <f t="shared" si="337"/>
        <v>0</v>
      </c>
      <c r="Z522" s="41"/>
      <c r="AA522" s="41"/>
      <c r="AB522" s="6">
        <f t="shared" si="340"/>
        <v>0</v>
      </c>
      <c r="AC522" s="41"/>
      <c r="AD522" s="15">
        <v>0</v>
      </c>
      <c r="AE522" s="41">
        <f t="shared" si="341"/>
        <v>0</v>
      </c>
      <c r="AF522" s="42">
        <f t="shared" si="342"/>
        <v>0</v>
      </c>
    </row>
    <row r="523" spans="1:32">
      <c r="B523" s="31" t="s">
        <v>170</v>
      </c>
      <c r="E523" s="5">
        <f>+C521*0.85</f>
        <v>5100000</v>
      </c>
      <c r="F523" s="39"/>
      <c r="G523" s="6">
        <f t="shared" si="343"/>
        <v>0</v>
      </c>
      <c r="I523" s="6">
        <f t="shared" si="344"/>
        <v>0</v>
      </c>
      <c r="J523" s="40">
        <v>5.5500000000000001E-2</v>
      </c>
      <c r="K523" s="6">
        <f>+J523*E523+264.82</f>
        <v>283314.82</v>
      </c>
      <c r="L523" s="40">
        <v>0.44</v>
      </c>
      <c r="M523" s="6">
        <f t="shared" si="345"/>
        <v>2244000</v>
      </c>
      <c r="N523" s="40">
        <v>0.25000000000000006</v>
      </c>
      <c r="O523" s="6">
        <f t="shared" si="346"/>
        <v>1275000.0000000002</v>
      </c>
      <c r="Q523" s="6">
        <f t="shared" si="347"/>
        <v>0</v>
      </c>
      <c r="R523" s="40">
        <v>5.0000000000000044E-2</v>
      </c>
      <c r="S523" s="6">
        <f>+R523*E523</f>
        <v>255000.00000000023</v>
      </c>
      <c r="T523" s="41">
        <f>100%-J523-L523-N523-R523</f>
        <v>0.20449999999999985</v>
      </c>
      <c r="U523" s="6">
        <f>+T523*E523-264.82</f>
        <v>1042685.1799999992</v>
      </c>
      <c r="V523" s="41">
        <f>T523</f>
        <v>0.20449999999999985</v>
      </c>
      <c r="W523" s="6">
        <f>V523*E523-264.82</f>
        <v>1042685.1799999992</v>
      </c>
      <c r="X523" s="41">
        <f t="shared" si="336"/>
        <v>1</v>
      </c>
      <c r="Y523" s="5">
        <f t="shared" si="337"/>
        <v>5100000</v>
      </c>
      <c r="Z523" s="41">
        <f t="shared" si="338"/>
        <v>1</v>
      </c>
      <c r="AA523" s="41">
        <f t="shared" si="339"/>
        <v>0</v>
      </c>
      <c r="AB523" s="6">
        <f t="shared" si="340"/>
        <v>0</v>
      </c>
      <c r="AC523" s="41"/>
      <c r="AD523" s="15">
        <v>0.99550000000000005</v>
      </c>
      <c r="AE523" s="41">
        <f t="shared" si="341"/>
        <v>4.4999999999999485E-3</v>
      </c>
      <c r="AF523" s="42">
        <f t="shared" si="342"/>
        <v>22949.999999999738</v>
      </c>
    </row>
    <row r="524" spans="1:32">
      <c r="B524" s="31" t="s">
        <v>171</v>
      </c>
      <c r="E524" s="5">
        <f>+C521*0.1</f>
        <v>600000</v>
      </c>
      <c r="F524" s="39"/>
      <c r="G524" s="6">
        <f t="shared" si="343"/>
        <v>0</v>
      </c>
      <c r="I524" s="6">
        <f t="shared" si="344"/>
        <v>0</v>
      </c>
      <c r="K524" s="6">
        <f t="shared" ref="K524:K530" si="348">+J524*E524</f>
        <v>0</v>
      </c>
      <c r="M524" s="6">
        <f t="shared" si="345"/>
        <v>0</v>
      </c>
      <c r="N524" s="40">
        <v>0.6</v>
      </c>
      <c r="O524" s="6">
        <f t="shared" si="346"/>
        <v>360000</v>
      </c>
      <c r="Q524" s="6">
        <f t="shared" si="347"/>
        <v>0</v>
      </c>
      <c r="S524" s="6">
        <f t="shared" ref="S524:S530" si="349">+R524*E524</f>
        <v>0</v>
      </c>
      <c r="T524" s="41">
        <v>0.4</v>
      </c>
      <c r="U524" s="6">
        <f t="shared" ref="U524:U530" si="350">+T524*E524</f>
        <v>240000</v>
      </c>
      <c r="V524" s="41">
        <v>0.4</v>
      </c>
      <c r="W524" s="6">
        <f t="shared" ref="W524:W525" si="351">V524*E524</f>
        <v>240000</v>
      </c>
      <c r="X524" s="41">
        <f t="shared" si="336"/>
        <v>1</v>
      </c>
      <c r="Y524" s="5">
        <f t="shared" si="337"/>
        <v>600000</v>
      </c>
      <c r="Z524" s="41">
        <f t="shared" si="338"/>
        <v>1</v>
      </c>
      <c r="AA524" s="41">
        <f t="shared" si="339"/>
        <v>0</v>
      </c>
      <c r="AB524" s="6">
        <f t="shared" si="340"/>
        <v>0</v>
      </c>
      <c r="AC524" s="41"/>
      <c r="AD524" s="15">
        <v>1</v>
      </c>
      <c r="AE524" s="41">
        <f t="shared" si="341"/>
        <v>0</v>
      </c>
      <c r="AF524" s="42">
        <f t="shared" si="342"/>
        <v>0</v>
      </c>
    </row>
    <row r="525" spans="1:32">
      <c r="B525" s="31" t="s">
        <v>164</v>
      </c>
      <c r="E525" s="5">
        <f>+C521*0.05</f>
        <v>300000</v>
      </c>
      <c r="F525" s="39"/>
      <c r="G525" s="6">
        <f t="shared" si="343"/>
        <v>0</v>
      </c>
      <c r="I525" s="6">
        <f t="shared" si="344"/>
        <v>0</v>
      </c>
      <c r="K525" s="6">
        <f t="shared" si="348"/>
        <v>0</v>
      </c>
      <c r="M525" s="6">
        <f t="shared" si="345"/>
        <v>0</v>
      </c>
      <c r="O525" s="6">
        <f t="shared" si="346"/>
        <v>0</v>
      </c>
      <c r="Q525" s="6">
        <f t="shared" si="347"/>
        <v>0</v>
      </c>
      <c r="S525" s="6">
        <f t="shared" si="349"/>
        <v>0</v>
      </c>
      <c r="T525" s="41">
        <v>1</v>
      </c>
      <c r="U525" s="6">
        <f t="shared" si="350"/>
        <v>300000</v>
      </c>
      <c r="V525" s="41">
        <v>1</v>
      </c>
      <c r="W525" s="6">
        <f t="shared" si="351"/>
        <v>300000</v>
      </c>
      <c r="X525" s="41">
        <f t="shared" si="336"/>
        <v>1</v>
      </c>
      <c r="Y525" s="5">
        <f t="shared" si="337"/>
        <v>300000</v>
      </c>
      <c r="Z525" s="41">
        <f t="shared" si="338"/>
        <v>1</v>
      </c>
      <c r="AA525" s="41">
        <f t="shared" si="339"/>
        <v>0</v>
      </c>
      <c r="AB525" s="6">
        <f t="shared" si="340"/>
        <v>0</v>
      </c>
      <c r="AC525" s="41"/>
      <c r="AD525" s="15">
        <v>1</v>
      </c>
      <c r="AE525" s="41">
        <f t="shared" si="341"/>
        <v>0</v>
      </c>
      <c r="AF525" s="42">
        <f t="shared" si="342"/>
        <v>0</v>
      </c>
    </row>
    <row r="526" spans="1:32">
      <c r="A526" s="38" t="s">
        <v>17</v>
      </c>
      <c r="B526" s="35" t="s">
        <v>172</v>
      </c>
      <c r="C526" s="14">
        <v>6000000</v>
      </c>
      <c r="D526" s="67"/>
      <c r="E526" s="14"/>
      <c r="F526" s="39"/>
      <c r="G526" s="6">
        <f t="shared" si="343"/>
        <v>0</v>
      </c>
      <c r="I526" s="6">
        <f t="shared" si="344"/>
        <v>0</v>
      </c>
      <c r="K526" s="6">
        <f t="shared" si="348"/>
        <v>0</v>
      </c>
      <c r="M526" s="6">
        <f t="shared" si="345"/>
        <v>0</v>
      </c>
      <c r="O526" s="6">
        <f t="shared" si="346"/>
        <v>0</v>
      </c>
      <c r="Q526" s="6">
        <f t="shared" si="347"/>
        <v>0</v>
      </c>
      <c r="S526" s="6">
        <f t="shared" si="349"/>
        <v>0</v>
      </c>
      <c r="T526" s="41"/>
      <c r="U526" s="6">
        <f t="shared" si="350"/>
        <v>0</v>
      </c>
      <c r="V526" s="41"/>
      <c r="W526" s="6">
        <f t="shared" ref="W526:W528" si="352">+V526*G526</f>
        <v>0</v>
      </c>
      <c r="X526" s="41">
        <f t="shared" si="336"/>
        <v>0</v>
      </c>
      <c r="Y526" s="5">
        <f t="shared" si="337"/>
        <v>0</v>
      </c>
      <c r="Z526" s="41"/>
      <c r="AA526" s="41"/>
      <c r="AB526" s="6">
        <f t="shared" si="340"/>
        <v>0</v>
      </c>
      <c r="AC526" s="41"/>
      <c r="AD526" s="15">
        <v>0</v>
      </c>
      <c r="AE526" s="41">
        <f t="shared" si="341"/>
        <v>0</v>
      </c>
      <c r="AF526" s="42">
        <f t="shared" si="342"/>
        <v>0</v>
      </c>
    </row>
    <row r="527" spans="1:32">
      <c r="B527" s="31" t="s">
        <v>169</v>
      </c>
      <c r="E527" s="5">
        <v>0</v>
      </c>
      <c r="F527" s="39"/>
      <c r="G527" s="6">
        <f t="shared" si="343"/>
        <v>0</v>
      </c>
      <c r="I527" s="6">
        <f t="shared" si="344"/>
        <v>0</v>
      </c>
      <c r="K527" s="6">
        <f t="shared" si="348"/>
        <v>0</v>
      </c>
      <c r="M527" s="6">
        <f t="shared" si="345"/>
        <v>0</v>
      </c>
      <c r="O527" s="6">
        <f t="shared" si="346"/>
        <v>0</v>
      </c>
      <c r="Q527" s="6">
        <f t="shared" si="347"/>
        <v>0</v>
      </c>
      <c r="S527" s="6">
        <f t="shared" si="349"/>
        <v>0</v>
      </c>
      <c r="T527" s="41"/>
      <c r="U527" s="6">
        <f t="shared" si="350"/>
        <v>0</v>
      </c>
      <c r="V527" s="41"/>
      <c r="W527" s="6">
        <f t="shared" si="352"/>
        <v>0</v>
      </c>
      <c r="X527" s="41">
        <f t="shared" si="336"/>
        <v>0</v>
      </c>
      <c r="Y527" s="5">
        <f t="shared" si="337"/>
        <v>0</v>
      </c>
      <c r="Z527" s="41"/>
      <c r="AA527" s="41"/>
      <c r="AB527" s="6">
        <f t="shared" si="340"/>
        <v>0</v>
      </c>
      <c r="AC527" s="41"/>
      <c r="AD527" s="15">
        <v>0</v>
      </c>
      <c r="AE527" s="41">
        <f t="shared" si="341"/>
        <v>0</v>
      </c>
      <c r="AF527" s="42">
        <f t="shared" si="342"/>
        <v>0</v>
      </c>
    </row>
    <row r="528" spans="1:32" ht="15" customHeight="1">
      <c r="B528" s="31" t="s">
        <v>170</v>
      </c>
      <c r="E528" s="5">
        <f>+C526*0.85</f>
        <v>5100000</v>
      </c>
      <c r="F528" s="39"/>
      <c r="G528" s="6">
        <f t="shared" si="343"/>
        <v>0</v>
      </c>
      <c r="I528" s="6">
        <f t="shared" si="344"/>
        <v>0</v>
      </c>
      <c r="K528" s="6">
        <f t="shared" si="348"/>
        <v>0</v>
      </c>
      <c r="L528" s="40">
        <v>1</v>
      </c>
      <c r="M528" s="6">
        <f t="shared" si="345"/>
        <v>5100000</v>
      </c>
      <c r="O528" s="6">
        <f t="shared" si="346"/>
        <v>0</v>
      </c>
      <c r="Q528" s="6">
        <f t="shared" si="347"/>
        <v>0</v>
      </c>
      <c r="S528" s="6">
        <f t="shared" si="349"/>
        <v>0</v>
      </c>
      <c r="T528" s="41"/>
      <c r="U528" s="6">
        <f t="shared" si="350"/>
        <v>0</v>
      </c>
      <c r="V528" s="41"/>
      <c r="W528" s="6">
        <f t="shared" si="352"/>
        <v>0</v>
      </c>
      <c r="X528" s="41">
        <f t="shared" si="336"/>
        <v>1</v>
      </c>
      <c r="Y528" s="5">
        <f t="shared" si="337"/>
        <v>5100000</v>
      </c>
      <c r="Z528" s="41">
        <f t="shared" si="338"/>
        <v>1</v>
      </c>
      <c r="AA528" s="41">
        <f t="shared" si="339"/>
        <v>0</v>
      </c>
      <c r="AB528" s="6">
        <f t="shared" si="340"/>
        <v>0</v>
      </c>
      <c r="AC528" s="41"/>
      <c r="AD528" s="15">
        <v>1</v>
      </c>
      <c r="AE528" s="41">
        <f t="shared" si="341"/>
        <v>0</v>
      </c>
      <c r="AF528" s="42">
        <f t="shared" si="342"/>
        <v>0</v>
      </c>
    </row>
    <row r="529" spans="1:32">
      <c r="B529" s="31" t="s">
        <v>171</v>
      </c>
      <c r="E529" s="5">
        <f>+C526*0.1</f>
        <v>600000</v>
      </c>
      <c r="F529" s="39"/>
      <c r="G529" s="6">
        <f t="shared" si="343"/>
        <v>0</v>
      </c>
      <c r="I529" s="6">
        <f t="shared" si="344"/>
        <v>0</v>
      </c>
      <c r="K529" s="6">
        <f t="shared" si="348"/>
        <v>0</v>
      </c>
      <c r="M529" s="6">
        <f t="shared" si="345"/>
        <v>0</v>
      </c>
      <c r="N529" s="40">
        <v>0.6</v>
      </c>
      <c r="O529" s="6">
        <f t="shared" si="346"/>
        <v>360000</v>
      </c>
      <c r="Q529" s="6">
        <f t="shared" si="347"/>
        <v>0</v>
      </c>
      <c r="S529" s="6">
        <f t="shared" si="349"/>
        <v>0</v>
      </c>
      <c r="T529" s="41">
        <v>0.4</v>
      </c>
      <c r="U529" s="6">
        <f t="shared" si="350"/>
        <v>240000</v>
      </c>
      <c r="V529" s="41">
        <v>0.4</v>
      </c>
      <c r="W529" s="6">
        <f t="shared" ref="W529:W530" si="353">V529*E529</f>
        <v>240000</v>
      </c>
      <c r="X529" s="41">
        <f t="shared" si="336"/>
        <v>1</v>
      </c>
      <c r="Y529" s="5">
        <f t="shared" si="337"/>
        <v>600000</v>
      </c>
      <c r="Z529" s="41">
        <f t="shared" si="338"/>
        <v>1</v>
      </c>
      <c r="AA529" s="41">
        <f t="shared" si="339"/>
        <v>0</v>
      </c>
      <c r="AB529" s="6">
        <f t="shared" si="340"/>
        <v>0</v>
      </c>
      <c r="AC529" s="41"/>
      <c r="AD529" s="15">
        <v>1</v>
      </c>
      <c r="AE529" s="41">
        <f t="shared" si="341"/>
        <v>0</v>
      </c>
      <c r="AF529" s="42">
        <f t="shared" si="342"/>
        <v>0</v>
      </c>
    </row>
    <row r="530" spans="1:32">
      <c r="B530" s="81" t="s">
        <v>164</v>
      </c>
      <c r="E530" s="5">
        <f>+C526*0.05</f>
        <v>300000</v>
      </c>
      <c r="F530" s="39"/>
      <c r="G530" s="6">
        <f t="shared" si="343"/>
        <v>0</v>
      </c>
      <c r="I530" s="6">
        <f t="shared" si="344"/>
        <v>0</v>
      </c>
      <c r="K530" s="6">
        <f t="shared" si="348"/>
        <v>0</v>
      </c>
      <c r="M530" s="6">
        <f t="shared" si="345"/>
        <v>0</v>
      </c>
      <c r="O530" s="6">
        <f t="shared" si="346"/>
        <v>0</v>
      </c>
      <c r="Q530" s="6">
        <f t="shared" si="347"/>
        <v>0</v>
      </c>
      <c r="S530" s="6">
        <f t="shared" si="349"/>
        <v>0</v>
      </c>
      <c r="T530" s="41">
        <v>1</v>
      </c>
      <c r="U530" s="6">
        <f t="shared" si="350"/>
        <v>300000</v>
      </c>
      <c r="V530" s="87">
        <v>1</v>
      </c>
      <c r="W530" s="6">
        <f t="shared" si="353"/>
        <v>300000</v>
      </c>
      <c r="X530" s="41">
        <f t="shared" si="336"/>
        <v>1</v>
      </c>
      <c r="Y530" s="5">
        <f t="shared" si="337"/>
        <v>300000</v>
      </c>
      <c r="Z530" s="41">
        <f t="shared" si="338"/>
        <v>1</v>
      </c>
      <c r="AA530" s="41">
        <f t="shared" si="339"/>
        <v>0</v>
      </c>
      <c r="AB530" s="6">
        <f t="shared" si="340"/>
        <v>0</v>
      </c>
      <c r="AC530" s="41"/>
      <c r="AD530" s="15">
        <v>0.3</v>
      </c>
      <c r="AE530" s="41">
        <f t="shared" si="341"/>
        <v>0.7</v>
      </c>
      <c r="AF530" s="42">
        <f t="shared" si="342"/>
        <v>210000</v>
      </c>
    </row>
    <row r="531" spans="1:32" s="65" customFormat="1">
      <c r="A531" s="61">
        <v>24</v>
      </c>
      <c r="B531" s="34" t="s">
        <v>173</v>
      </c>
      <c r="C531" s="62">
        <f>187207400+2862440+11500000-1002000</f>
        <v>200567840</v>
      </c>
      <c r="D531" s="62"/>
      <c r="E531" s="10"/>
      <c r="F531" s="63"/>
      <c r="G531" s="11"/>
      <c r="H531" s="64"/>
      <c r="I531" s="11"/>
      <c r="J531" s="64"/>
      <c r="K531" s="11"/>
      <c r="L531" s="64"/>
      <c r="M531" s="11"/>
      <c r="N531" s="64"/>
      <c r="O531" s="12">
        <f>647096/E534</f>
        <v>6.4526396654618207E-2</v>
      </c>
      <c r="P531" s="64"/>
      <c r="Q531" s="11"/>
      <c r="R531" s="64"/>
      <c r="S531" s="12"/>
      <c r="U531" s="11"/>
      <c r="W531" s="11"/>
      <c r="X531" s="41">
        <f t="shared" si="336"/>
        <v>0</v>
      </c>
      <c r="Y531" s="5">
        <f t="shared" si="337"/>
        <v>6.4526396654618207E-2</v>
      </c>
      <c r="Z531" s="41"/>
      <c r="AA531" s="41"/>
      <c r="AB531" s="6">
        <f t="shared" si="340"/>
        <v>0</v>
      </c>
      <c r="AC531" s="41"/>
      <c r="AD531" s="66">
        <v>0</v>
      </c>
      <c r="AE531" s="41">
        <f t="shared" si="341"/>
        <v>0</v>
      </c>
      <c r="AF531" s="42">
        <f t="shared" si="342"/>
        <v>0</v>
      </c>
    </row>
    <row r="532" spans="1:32">
      <c r="B532" s="31" t="s">
        <v>174</v>
      </c>
      <c r="E532" s="5"/>
      <c r="F532" s="39"/>
      <c r="G532" s="6">
        <f t="shared" ref="G532:G537" si="354">+F532*E532</f>
        <v>0</v>
      </c>
      <c r="I532" s="6">
        <f>+H532*E532</f>
        <v>0</v>
      </c>
      <c r="L532" s="40">
        <v>0</v>
      </c>
      <c r="T532" s="41"/>
      <c r="V532" s="41"/>
      <c r="X532" s="41">
        <f t="shared" si="336"/>
        <v>0</v>
      </c>
      <c r="Y532" s="5">
        <f t="shared" si="337"/>
        <v>0</v>
      </c>
      <c r="Z532" s="41"/>
      <c r="AA532" s="41"/>
      <c r="AB532" s="6">
        <f t="shared" si="340"/>
        <v>0</v>
      </c>
      <c r="AC532" s="41"/>
      <c r="AD532" s="15">
        <v>0</v>
      </c>
      <c r="AE532" s="41">
        <f t="shared" si="341"/>
        <v>0</v>
      </c>
      <c r="AF532" s="42">
        <f t="shared" si="342"/>
        <v>0</v>
      </c>
    </row>
    <row r="533" spans="1:32">
      <c r="B533" s="31" t="s">
        <v>175</v>
      </c>
      <c r="E533" s="5">
        <f>+C531*0.8</f>
        <v>160454272</v>
      </c>
      <c r="F533" s="39">
        <v>0.16</v>
      </c>
      <c r="G533" s="6">
        <f>+F533*E533-2589.62</f>
        <v>25670093.899999999</v>
      </c>
      <c r="H533" s="40">
        <v>0.25</v>
      </c>
      <c r="I533" s="6">
        <f>+H533*E533+6568.1</f>
        <v>40120136.100000001</v>
      </c>
      <c r="J533" s="40">
        <v>0.28999999999999998</v>
      </c>
      <c r="K533" s="6">
        <f>+J533*E533</f>
        <v>46531738.879999995</v>
      </c>
      <c r="L533" s="40">
        <v>0.13</v>
      </c>
      <c r="M533" s="6">
        <f>+L533*E533</f>
        <v>20859055.359999999</v>
      </c>
      <c r="N533" s="40">
        <v>8.4999999999999964E-2</v>
      </c>
      <c r="O533" s="6">
        <f>+N533*E533</f>
        <v>13638613.119999994</v>
      </c>
      <c r="P533" s="40">
        <v>5.0000000000000044E-3</v>
      </c>
      <c r="Q533" s="6">
        <f>+P533*E533</f>
        <v>802271.36000000068</v>
      </c>
      <c r="R533" s="40">
        <v>7.0000000000000007E-2</v>
      </c>
      <c r="S533" s="6">
        <f>+R533*E533</f>
        <v>11231799.040000001</v>
      </c>
      <c r="T533" s="41">
        <v>0.01</v>
      </c>
      <c r="U533" s="6">
        <f>+T533*E533-3978.48</f>
        <v>1600564.24</v>
      </c>
      <c r="V533" s="41">
        <v>0.01</v>
      </c>
      <c r="W533" s="6">
        <f>V533*E533-3978.48</f>
        <v>1600564.24</v>
      </c>
      <c r="X533" s="41">
        <f t="shared" si="336"/>
        <v>1</v>
      </c>
      <c r="Y533" s="5">
        <f t="shared" si="337"/>
        <v>160454272</v>
      </c>
      <c r="Z533" s="41">
        <f t="shared" si="338"/>
        <v>1</v>
      </c>
      <c r="AA533" s="41">
        <f t="shared" si="339"/>
        <v>0</v>
      </c>
      <c r="AB533" s="6">
        <f t="shared" si="340"/>
        <v>0</v>
      </c>
      <c r="AC533" s="41"/>
      <c r="AD533" s="15">
        <v>1</v>
      </c>
      <c r="AE533" s="41">
        <f t="shared" si="341"/>
        <v>0</v>
      </c>
      <c r="AF533" s="42">
        <f t="shared" si="342"/>
        <v>0</v>
      </c>
    </row>
    <row r="534" spans="1:32">
      <c r="B534" s="81" t="s">
        <v>176</v>
      </c>
      <c r="E534" s="5">
        <f>+C531*0.05</f>
        <v>10028392</v>
      </c>
      <c r="F534" s="39"/>
      <c r="G534" s="6">
        <f t="shared" si="354"/>
        <v>0</v>
      </c>
      <c r="I534" s="6">
        <f>+H534*E534</f>
        <v>0</v>
      </c>
      <c r="J534" s="40">
        <v>0.15</v>
      </c>
      <c r="K534" s="6">
        <f>+J534*E534</f>
        <v>1504258.8</v>
      </c>
      <c r="L534" s="40">
        <v>0.14000000000000004</v>
      </c>
      <c r="M534" s="6">
        <f>+L534*E534</f>
        <v>1403974.8800000004</v>
      </c>
      <c r="N534" s="40">
        <f>27%-6.45%</f>
        <v>0.20550000000000002</v>
      </c>
      <c r="O534" s="6">
        <f>+N534*E534-264</f>
        <v>2060570.5560000001</v>
      </c>
      <c r="P534" s="40">
        <f>21%+6.45%</f>
        <v>0.27449999999999997</v>
      </c>
      <c r="Q534" s="6">
        <f>+P534*E534+264</f>
        <v>2753057.6039999998</v>
      </c>
      <c r="S534" s="6">
        <f>+R534*E534</f>
        <v>0</v>
      </c>
      <c r="T534" s="41">
        <v>0.23</v>
      </c>
      <c r="U534" s="6">
        <f>+T534*E534</f>
        <v>2306530.16</v>
      </c>
      <c r="V534" s="93">
        <v>0.22</v>
      </c>
      <c r="W534" s="94">
        <f t="shared" ref="W534:W537" si="355">V534*E534</f>
        <v>2206246.2400000002</v>
      </c>
      <c r="X534" s="41">
        <f t="shared" si="336"/>
        <v>1</v>
      </c>
      <c r="Y534" s="5">
        <f t="shared" si="337"/>
        <v>10028392</v>
      </c>
      <c r="Z534" s="41">
        <f t="shared" si="338"/>
        <v>0.99</v>
      </c>
      <c r="AA534" s="93">
        <f t="shared" si="339"/>
        <v>1.0000000000000009E-2</v>
      </c>
      <c r="AB534" s="94">
        <f t="shared" si="340"/>
        <v>100283.92000000009</v>
      </c>
      <c r="AC534" s="41"/>
      <c r="AD534" s="15">
        <v>0.97</v>
      </c>
      <c r="AE534" s="41">
        <f t="shared" si="341"/>
        <v>2.0000000000000018E-2</v>
      </c>
      <c r="AF534" s="42">
        <f t="shared" si="342"/>
        <v>200567.84000000017</v>
      </c>
    </row>
    <row r="535" spans="1:32">
      <c r="B535" s="81" t="s">
        <v>177</v>
      </c>
      <c r="E535" s="5">
        <f>+C531*0.05</f>
        <v>10028392</v>
      </c>
      <c r="F535" s="39"/>
      <c r="G535" s="6">
        <f t="shared" si="354"/>
        <v>0</v>
      </c>
      <c r="I535" s="6">
        <f>+H535*E535</f>
        <v>0</v>
      </c>
      <c r="K535" s="6">
        <f>+J535*E535</f>
        <v>0</v>
      </c>
      <c r="L535" s="40">
        <v>0.34</v>
      </c>
      <c r="M535" s="6">
        <f>+L535*E535</f>
        <v>3409653.2800000003</v>
      </c>
      <c r="N535" s="40">
        <v>0.06</v>
      </c>
      <c r="O535" s="6">
        <f>+N535*E535</f>
        <v>601703.52</v>
      </c>
      <c r="P535" s="40">
        <f>18%-6.45%</f>
        <v>0.11549999999999999</v>
      </c>
      <c r="Q535" s="6">
        <f>+P535*E535-264</f>
        <v>1158015.2759999998</v>
      </c>
      <c r="R535" s="40">
        <v>0.22999999999999998</v>
      </c>
      <c r="S535" s="6">
        <f>+R535*E535</f>
        <v>2306530.1599999997</v>
      </c>
      <c r="T535" s="41">
        <f>100%-L535-N535-P535-R535</f>
        <v>0.25449999999999989</v>
      </c>
      <c r="U535" s="6">
        <f>+T535*E535+443+232-411</f>
        <v>2552489.763999999</v>
      </c>
      <c r="V535" s="93">
        <v>0.22</v>
      </c>
      <c r="W535" s="94">
        <f>V535*E535+443+232-411</f>
        <v>2206510.2400000002</v>
      </c>
      <c r="X535" s="41">
        <f t="shared" si="336"/>
        <v>1</v>
      </c>
      <c r="Y535" s="5">
        <f t="shared" si="337"/>
        <v>10028391.999999998</v>
      </c>
      <c r="Z535" s="41">
        <f t="shared" si="338"/>
        <v>0.96550000000000002</v>
      </c>
      <c r="AA535" s="93">
        <f t="shared" si="339"/>
        <v>3.4499999999999975E-2</v>
      </c>
      <c r="AB535" s="94">
        <f t="shared" si="340"/>
        <v>345979.52399999974</v>
      </c>
      <c r="AC535" s="41"/>
      <c r="AD535" s="15">
        <v>0.94550000000000001</v>
      </c>
      <c r="AE535" s="41">
        <f t="shared" si="341"/>
        <v>2.0000000000000018E-2</v>
      </c>
      <c r="AF535" s="42">
        <f t="shared" si="342"/>
        <v>200567.84000000017</v>
      </c>
    </row>
    <row r="536" spans="1:32">
      <c r="B536" s="81" t="s">
        <v>178</v>
      </c>
      <c r="E536" s="5">
        <f>+C531*0.05</f>
        <v>10028392</v>
      </c>
      <c r="F536" s="39"/>
      <c r="G536" s="6">
        <f t="shared" si="354"/>
        <v>0</v>
      </c>
      <c r="I536" s="6">
        <f>+H536*E536</f>
        <v>0</v>
      </c>
      <c r="K536" s="6">
        <f>+J536*E536</f>
        <v>0</v>
      </c>
      <c r="M536" s="6">
        <f>+L536*E536</f>
        <v>0</v>
      </c>
      <c r="O536" s="6">
        <f>+N536*E536</f>
        <v>0</v>
      </c>
      <c r="Q536" s="6">
        <f>+P536*E536</f>
        <v>0</v>
      </c>
      <c r="S536" s="6">
        <f>+R536*E536</f>
        <v>0</v>
      </c>
      <c r="T536" s="41">
        <v>1</v>
      </c>
      <c r="U536" s="6">
        <f>+T536*E536</f>
        <v>10028392</v>
      </c>
      <c r="V536" s="95">
        <v>0.4</v>
      </c>
      <c r="W536" s="96">
        <f t="shared" si="355"/>
        <v>4011356.8000000003</v>
      </c>
      <c r="X536" s="41">
        <f t="shared" si="336"/>
        <v>1</v>
      </c>
      <c r="Y536" s="5">
        <f t="shared" si="337"/>
        <v>10028392</v>
      </c>
      <c r="Z536" s="41">
        <f t="shared" si="338"/>
        <v>0.4</v>
      </c>
      <c r="AA536" s="95">
        <f t="shared" si="339"/>
        <v>0.6</v>
      </c>
      <c r="AB536" s="96">
        <f t="shared" si="340"/>
        <v>6017035.2000000002</v>
      </c>
      <c r="AC536" s="41"/>
      <c r="AD536" s="15">
        <v>0</v>
      </c>
      <c r="AE536" s="41">
        <f t="shared" si="341"/>
        <v>0.4</v>
      </c>
      <c r="AF536" s="42">
        <f t="shared" si="342"/>
        <v>4011356.8000000003</v>
      </c>
    </row>
    <row r="537" spans="1:32">
      <c r="B537" s="81" t="s">
        <v>179</v>
      </c>
      <c r="E537" s="5">
        <f>+C531*0.05</f>
        <v>10028392</v>
      </c>
      <c r="F537" s="39"/>
      <c r="G537" s="6">
        <f t="shared" si="354"/>
        <v>0</v>
      </c>
      <c r="I537" s="6">
        <f>+H537*E537</f>
        <v>0</v>
      </c>
      <c r="K537" s="6">
        <f>+J537*E537</f>
        <v>0</v>
      </c>
      <c r="M537" s="6">
        <f>+L537*E537</f>
        <v>0</v>
      </c>
      <c r="O537" s="6">
        <f>+N537*E537</f>
        <v>0</v>
      </c>
      <c r="Q537" s="6">
        <f>+P537*E537</f>
        <v>0</v>
      </c>
      <c r="R537" s="40">
        <v>0.6</v>
      </c>
      <c r="S537" s="6">
        <f>+R537*E537</f>
        <v>6017035.2000000002</v>
      </c>
      <c r="T537" s="41">
        <v>0.4</v>
      </c>
      <c r="U537" s="6">
        <f>+T537*E537</f>
        <v>4011356.8000000003</v>
      </c>
      <c r="V537" s="93">
        <v>0.2</v>
      </c>
      <c r="W537" s="94">
        <f t="shared" si="355"/>
        <v>2005678.4000000001</v>
      </c>
      <c r="X537" s="41">
        <f t="shared" si="336"/>
        <v>1</v>
      </c>
      <c r="Y537" s="5">
        <f t="shared" si="337"/>
        <v>10028392</v>
      </c>
      <c r="Z537" s="41">
        <f t="shared" si="338"/>
        <v>0.8</v>
      </c>
      <c r="AA537" s="93">
        <f t="shared" si="339"/>
        <v>0.19999999999999996</v>
      </c>
      <c r="AB537" s="94">
        <f t="shared" si="340"/>
        <v>2005678.3999999994</v>
      </c>
      <c r="AC537" s="41"/>
      <c r="AD537" s="15">
        <v>0.98</v>
      </c>
      <c r="AE537" s="41">
        <f t="shared" si="341"/>
        <v>-0.17999999999999994</v>
      </c>
      <c r="AF537" s="42">
        <f t="shared" si="342"/>
        <v>-1805110.5599999994</v>
      </c>
    </row>
    <row r="538" spans="1:32" s="65" customFormat="1">
      <c r="A538" s="61">
        <v>25</v>
      </c>
      <c r="B538" s="34" t="s">
        <v>180</v>
      </c>
      <c r="C538" s="62">
        <v>18747225</v>
      </c>
      <c r="D538" s="62"/>
      <c r="E538" s="10"/>
      <c r="F538" s="63"/>
      <c r="G538" s="11"/>
      <c r="H538" s="64"/>
      <c r="I538" s="11"/>
      <c r="J538" s="64"/>
      <c r="K538" s="11"/>
      <c r="L538" s="64"/>
      <c r="M538" s="11"/>
      <c r="N538" s="64"/>
      <c r="O538" s="11"/>
      <c r="P538" s="64"/>
      <c r="Q538" s="12"/>
      <c r="R538" s="64"/>
      <c r="S538" s="70"/>
      <c r="U538" s="11"/>
      <c r="W538" s="11"/>
      <c r="X538" s="41">
        <f t="shared" si="336"/>
        <v>0</v>
      </c>
      <c r="Y538" s="5">
        <f t="shared" si="337"/>
        <v>0</v>
      </c>
      <c r="Z538" s="41"/>
      <c r="AA538" s="41"/>
      <c r="AB538" s="6">
        <f t="shared" si="340"/>
        <v>0</v>
      </c>
      <c r="AC538" s="41"/>
      <c r="AD538" s="66">
        <v>0</v>
      </c>
      <c r="AE538" s="41">
        <f t="shared" si="341"/>
        <v>0</v>
      </c>
      <c r="AF538" s="42">
        <f t="shared" si="342"/>
        <v>0</v>
      </c>
    </row>
    <row r="539" spans="1:32">
      <c r="B539" s="31" t="s">
        <v>181</v>
      </c>
      <c r="E539" s="5"/>
      <c r="F539" s="39"/>
      <c r="G539" s="6">
        <f t="shared" ref="G539:G547" si="356">+F539*E539</f>
        <v>0</v>
      </c>
      <c r="I539" s="6">
        <f>+H539*E539</f>
        <v>0</v>
      </c>
      <c r="K539" s="6">
        <f>+J539*E539</f>
        <v>0</v>
      </c>
      <c r="T539" s="41"/>
      <c r="V539" s="41"/>
      <c r="X539" s="41">
        <f t="shared" si="336"/>
        <v>0</v>
      </c>
      <c r="Y539" s="5">
        <f t="shared" si="337"/>
        <v>0</v>
      </c>
      <c r="Z539" s="41"/>
      <c r="AA539" s="41"/>
      <c r="AB539" s="6">
        <f t="shared" si="340"/>
        <v>0</v>
      </c>
      <c r="AC539" s="41"/>
      <c r="AD539" s="15">
        <v>0</v>
      </c>
      <c r="AE539" s="41">
        <f t="shared" si="341"/>
        <v>0</v>
      </c>
      <c r="AF539" s="42">
        <f t="shared" si="342"/>
        <v>0</v>
      </c>
    </row>
    <row r="540" spans="1:32" ht="15" customHeight="1">
      <c r="B540" s="31" t="s">
        <v>182</v>
      </c>
      <c r="E540" s="5">
        <f>+C538*0.6</f>
        <v>11248335</v>
      </c>
      <c r="F540" s="39"/>
      <c r="G540" s="6">
        <f t="shared" si="356"/>
        <v>0</v>
      </c>
      <c r="I540" s="6">
        <f>+H540*E540</f>
        <v>0</v>
      </c>
      <c r="K540" s="6">
        <f>+J540*E540</f>
        <v>0</v>
      </c>
      <c r="L540" s="40">
        <v>0.56999999999999995</v>
      </c>
      <c r="M540" s="6">
        <f>+L540*E540</f>
        <v>6411550.9499999993</v>
      </c>
      <c r="N540" s="40">
        <v>0.29999999999999993</v>
      </c>
      <c r="O540" s="6">
        <f>+N540*E540</f>
        <v>3374500.4999999991</v>
      </c>
      <c r="Q540" s="6">
        <f>+P540*E540</f>
        <v>0</v>
      </c>
      <c r="R540" s="40">
        <v>0.13000000000000012</v>
      </c>
      <c r="S540" s="6">
        <f>+R540*E540</f>
        <v>1462283.5500000012</v>
      </c>
      <c r="T540" s="41"/>
      <c r="U540" s="6">
        <f>+T540*E540</f>
        <v>0</v>
      </c>
      <c r="V540" s="41"/>
      <c r="W540" s="6">
        <f>+V540*G540</f>
        <v>0</v>
      </c>
      <c r="X540" s="41">
        <f t="shared" si="336"/>
        <v>1</v>
      </c>
      <c r="Y540" s="5">
        <f t="shared" si="337"/>
        <v>11248335</v>
      </c>
      <c r="Z540" s="41">
        <f t="shared" si="338"/>
        <v>1</v>
      </c>
      <c r="AA540" s="41">
        <f t="shared" si="339"/>
        <v>0</v>
      </c>
      <c r="AB540" s="6">
        <f t="shared" si="340"/>
        <v>0</v>
      </c>
      <c r="AC540" s="41"/>
      <c r="AD540" s="15">
        <v>1</v>
      </c>
      <c r="AE540" s="41">
        <f t="shared" si="341"/>
        <v>0</v>
      </c>
      <c r="AF540" s="42">
        <f t="shared" si="342"/>
        <v>0</v>
      </c>
    </row>
    <row r="541" spans="1:32" ht="15" customHeight="1">
      <c r="B541" s="31" t="s">
        <v>183</v>
      </c>
      <c r="E541" s="5">
        <f>+C538*0.05</f>
        <v>937361.25</v>
      </c>
      <c r="F541" s="39"/>
      <c r="G541" s="6">
        <f t="shared" si="356"/>
        <v>0</v>
      </c>
      <c r="I541" s="6">
        <f>+H541*E541</f>
        <v>0</v>
      </c>
      <c r="K541" s="6">
        <f>+J541*E541</f>
        <v>0</v>
      </c>
      <c r="L541" s="40">
        <v>0.65</v>
      </c>
      <c r="M541" s="6">
        <f>+L541*E541</f>
        <v>609284.8125</v>
      </c>
      <c r="O541" s="6">
        <f>+N541*E541</f>
        <v>0</v>
      </c>
      <c r="Q541" s="6">
        <f>+P541*E541</f>
        <v>0</v>
      </c>
      <c r="R541" s="40">
        <v>0.35</v>
      </c>
      <c r="S541" s="6">
        <f>+R541*E541</f>
        <v>328076.4375</v>
      </c>
      <c r="T541" s="41"/>
      <c r="U541" s="6">
        <f>+T541*E541</f>
        <v>0</v>
      </c>
      <c r="V541" s="41"/>
      <c r="W541" s="6">
        <f>+V541*G541</f>
        <v>0</v>
      </c>
      <c r="X541" s="41">
        <f t="shared" si="336"/>
        <v>1</v>
      </c>
      <c r="Y541" s="5">
        <f t="shared" si="337"/>
        <v>937361.25</v>
      </c>
      <c r="Z541" s="41">
        <f t="shared" si="338"/>
        <v>1</v>
      </c>
      <c r="AA541" s="41">
        <f t="shared" si="339"/>
        <v>0</v>
      </c>
      <c r="AB541" s="6">
        <f t="shared" si="340"/>
        <v>0</v>
      </c>
      <c r="AC541" s="41"/>
      <c r="AD541" s="15">
        <v>1</v>
      </c>
      <c r="AE541" s="41">
        <f t="shared" si="341"/>
        <v>0</v>
      </c>
      <c r="AF541" s="42">
        <f t="shared" si="342"/>
        <v>0</v>
      </c>
    </row>
    <row r="542" spans="1:32" ht="15" customHeight="1">
      <c r="B542" s="31" t="s">
        <v>184</v>
      </c>
      <c r="E542" s="5">
        <f>+C538*0.3</f>
        <v>5624167.5</v>
      </c>
      <c r="F542" s="39"/>
      <c r="G542" s="6">
        <f t="shared" si="356"/>
        <v>0</v>
      </c>
      <c r="I542" s="6">
        <f>+H542*E542</f>
        <v>0</v>
      </c>
      <c r="K542" s="6">
        <f>+J542*E542</f>
        <v>0</v>
      </c>
      <c r="L542" s="40">
        <v>0.5</v>
      </c>
      <c r="M542" s="6">
        <f>+L542*E542</f>
        <v>2812083.75</v>
      </c>
      <c r="O542" s="6">
        <f>+N542*E542</f>
        <v>0</v>
      </c>
      <c r="Q542" s="6">
        <f>+P542*E542</f>
        <v>0</v>
      </c>
      <c r="R542" s="40">
        <v>0.5</v>
      </c>
      <c r="S542" s="6">
        <f>+R542*E542</f>
        <v>2812083.75</v>
      </c>
      <c r="T542" s="41"/>
      <c r="U542" s="6">
        <f>+T542*E542</f>
        <v>0</v>
      </c>
      <c r="V542" s="41"/>
      <c r="W542" s="6">
        <f>+V542*G542</f>
        <v>0</v>
      </c>
      <c r="X542" s="41">
        <f t="shared" si="336"/>
        <v>1</v>
      </c>
      <c r="Y542" s="5">
        <f t="shared" si="337"/>
        <v>5624167.5</v>
      </c>
      <c r="Z542" s="41">
        <f t="shared" si="338"/>
        <v>1</v>
      </c>
      <c r="AA542" s="41">
        <f t="shared" si="339"/>
        <v>0</v>
      </c>
      <c r="AB542" s="6">
        <f t="shared" si="340"/>
        <v>0</v>
      </c>
      <c r="AC542" s="41"/>
      <c r="AD542" s="15">
        <v>1</v>
      </c>
      <c r="AE542" s="41">
        <f t="shared" si="341"/>
        <v>0</v>
      </c>
      <c r="AF542" s="42">
        <f t="shared" si="342"/>
        <v>0</v>
      </c>
    </row>
    <row r="543" spans="1:32">
      <c r="B543" s="81" t="s">
        <v>178</v>
      </c>
      <c r="E543" s="5">
        <f>+C538*0.05</f>
        <v>937361.25</v>
      </c>
      <c r="F543" s="39"/>
      <c r="G543" s="6">
        <f t="shared" si="356"/>
        <v>0</v>
      </c>
      <c r="I543" s="6">
        <f>+H543*E543</f>
        <v>0</v>
      </c>
      <c r="K543" s="6">
        <f>+J543*E543</f>
        <v>0</v>
      </c>
      <c r="M543" s="6">
        <f>+L543*E543</f>
        <v>0</v>
      </c>
      <c r="N543" s="40">
        <v>0.27</v>
      </c>
      <c r="O543" s="6">
        <f>+N543*E543</f>
        <v>253087.53750000001</v>
      </c>
      <c r="Q543" s="6">
        <f>+P543*E543</f>
        <v>0</v>
      </c>
      <c r="R543" s="40">
        <v>0.22999999999999998</v>
      </c>
      <c r="S543" s="6">
        <f>+R543*E543+7742</f>
        <v>223335.08749999999</v>
      </c>
      <c r="T543" s="41">
        <v>0.5</v>
      </c>
      <c r="U543" s="6">
        <f>+T543*E543-7742</f>
        <v>460938.625</v>
      </c>
      <c r="V543" s="87">
        <v>0.5</v>
      </c>
      <c r="W543" s="6">
        <f>V543*E543-7742</f>
        <v>460938.625</v>
      </c>
      <c r="X543" s="41">
        <f t="shared" si="336"/>
        <v>1</v>
      </c>
      <c r="Y543" s="5">
        <f t="shared" si="337"/>
        <v>937361.25</v>
      </c>
      <c r="Z543" s="41">
        <f t="shared" si="338"/>
        <v>1</v>
      </c>
      <c r="AA543" s="41">
        <f t="shared" si="339"/>
        <v>0</v>
      </c>
      <c r="AB543" s="6">
        <f t="shared" si="340"/>
        <v>0</v>
      </c>
      <c r="AC543" s="41"/>
      <c r="AD543" s="15">
        <v>0.5</v>
      </c>
      <c r="AE543" s="41">
        <f t="shared" si="341"/>
        <v>0.5</v>
      </c>
      <c r="AF543" s="42">
        <f t="shared" si="342"/>
        <v>468680.625</v>
      </c>
    </row>
    <row r="544" spans="1:32" s="65" customFormat="1">
      <c r="A544" s="61">
        <v>26</v>
      </c>
      <c r="B544" s="34" t="s">
        <v>185</v>
      </c>
      <c r="C544" s="62">
        <f>SUM(E545:E547)</f>
        <v>8000000</v>
      </c>
      <c r="D544" s="62"/>
      <c r="E544" s="10"/>
      <c r="F544" s="63"/>
      <c r="G544" s="11"/>
      <c r="H544" s="64"/>
      <c r="I544" s="11"/>
      <c r="J544" s="64"/>
      <c r="K544" s="11"/>
      <c r="L544" s="64"/>
      <c r="M544" s="11"/>
      <c r="N544" s="64"/>
      <c r="O544" s="11"/>
      <c r="P544" s="64"/>
      <c r="Q544" s="11"/>
      <c r="R544" s="64"/>
      <c r="S544" s="11"/>
      <c r="U544" s="11"/>
      <c r="W544" s="11"/>
      <c r="X544" s="41">
        <f t="shared" si="336"/>
        <v>0</v>
      </c>
      <c r="Y544" s="5">
        <f t="shared" si="337"/>
        <v>0</v>
      </c>
      <c r="Z544" s="41"/>
      <c r="AA544" s="41"/>
      <c r="AB544" s="6">
        <f t="shared" si="340"/>
        <v>0</v>
      </c>
      <c r="AC544" s="41"/>
      <c r="AD544" s="66">
        <v>0</v>
      </c>
      <c r="AE544" s="41">
        <f t="shared" si="341"/>
        <v>0</v>
      </c>
      <c r="AF544" s="42">
        <f t="shared" si="342"/>
        <v>0</v>
      </c>
    </row>
    <row r="545" spans="1:32">
      <c r="B545" s="31" t="s">
        <v>174</v>
      </c>
      <c r="E545" s="13"/>
      <c r="F545" s="39"/>
      <c r="G545" s="6">
        <f t="shared" si="356"/>
        <v>0</v>
      </c>
      <c r="I545" s="6">
        <f>+H545*E545</f>
        <v>0</v>
      </c>
      <c r="K545" s="6">
        <f>+J545*E545</f>
        <v>0</v>
      </c>
      <c r="M545" s="6">
        <f>+L545*E545</f>
        <v>0</v>
      </c>
      <c r="O545" s="6">
        <f>+N545*E545</f>
        <v>0</v>
      </c>
      <c r="Q545" s="6">
        <f>+P545*E545</f>
        <v>0</v>
      </c>
      <c r="S545" s="6">
        <f>+R545*E545</f>
        <v>0</v>
      </c>
      <c r="T545" s="41"/>
      <c r="U545" s="6">
        <f>+T545*E545</f>
        <v>0</v>
      </c>
      <c r="V545" s="41"/>
      <c r="W545" s="6">
        <f>+V545*G545</f>
        <v>0</v>
      </c>
      <c r="X545" s="41">
        <f t="shared" si="336"/>
        <v>0</v>
      </c>
      <c r="Y545" s="5">
        <f t="shared" si="337"/>
        <v>0</v>
      </c>
      <c r="Z545" s="41"/>
      <c r="AA545" s="41"/>
      <c r="AB545" s="6">
        <f t="shared" si="340"/>
        <v>0</v>
      </c>
      <c r="AC545" s="41"/>
      <c r="AD545" s="15">
        <v>0</v>
      </c>
      <c r="AE545" s="41">
        <f t="shared" si="341"/>
        <v>0</v>
      </c>
      <c r="AF545" s="42">
        <f t="shared" si="342"/>
        <v>0</v>
      </c>
    </row>
    <row r="546" spans="1:32" ht="30">
      <c r="B546" s="32" t="s">
        <v>186</v>
      </c>
      <c r="E546" s="5">
        <v>7200000</v>
      </c>
      <c r="F546" s="39"/>
      <c r="G546" s="6">
        <f t="shared" si="356"/>
        <v>0</v>
      </c>
      <c r="I546" s="6">
        <f>+H546*E546</f>
        <v>0</v>
      </c>
      <c r="K546" s="6">
        <f>+J546*E546</f>
        <v>0</v>
      </c>
      <c r="M546" s="6">
        <f>+L546*E546</f>
        <v>0</v>
      </c>
      <c r="N546" s="40">
        <v>0.35</v>
      </c>
      <c r="O546" s="6">
        <f>+N546*E546</f>
        <v>2520000</v>
      </c>
      <c r="P546" s="40">
        <v>0.25</v>
      </c>
      <c r="Q546" s="6">
        <f>+P546*E546</f>
        <v>1800000</v>
      </c>
      <c r="R546" s="40">
        <v>0.4</v>
      </c>
      <c r="S546" s="6">
        <f>+R546*E546</f>
        <v>2880000</v>
      </c>
      <c r="T546" s="41"/>
      <c r="U546" s="6">
        <f>+T546*E546</f>
        <v>0</v>
      </c>
      <c r="V546" s="41"/>
      <c r="W546" s="6">
        <f>+V546*G546</f>
        <v>0</v>
      </c>
      <c r="X546" s="41">
        <f t="shared" si="336"/>
        <v>1</v>
      </c>
      <c r="Y546" s="5">
        <f t="shared" si="337"/>
        <v>7200000</v>
      </c>
      <c r="Z546" s="41">
        <f t="shared" si="338"/>
        <v>1</v>
      </c>
      <c r="AA546" s="41">
        <f t="shared" si="339"/>
        <v>0</v>
      </c>
      <c r="AB546" s="6">
        <f t="shared" si="340"/>
        <v>0</v>
      </c>
      <c r="AC546" s="41"/>
      <c r="AD546" s="15">
        <v>1</v>
      </c>
      <c r="AE546" s="41">
        <f t="shared" si="341"/>
        <v>0</v>
      </c>
      <c r="AF546" s="42">
        <f t="shared" si="342"/>
        <v>0</v>
      </c>
    </row>
    <row r="547" spans="1:32" ht="15" customHeight="1">
      <c r="B547" s="81" t="s">
        <v>178</v>
      </c>
      <c r="E547" s="5">
        <v>800000</v>
      </c>
      <c r="F547" s="39"/>
      <c r="G547" s="6">
        <f t="shared" si="356"/>
        <v>0</v>
      </c>
      <c r="I547" s="6">
        <f>+H547*E547</f>
        <v>0</v>
      </c>
      <c r="K547" s="6">
        <f>+J547*E547</f>
        <v>0</v>
      </c>
      <c r="M547" s="6">
        <f>+L547*E547</f>
        <v>0</v>
      </c>
      <c r="O547" s="6">
        <f>+N547*E547</f>
        <v>0</v>
      </c>
      <c r="Q547" s="6">
        <f>+P547*E547</f>
        <v>0</v>
      </c>
      <c r="S547" s="6">
        <f>+R547*E547</f>
        <v>0</v>
      </c>
      <c r="T547" s="41">
        <v>1</v>
      </c>
      <c r="U547" s="6">
        <f>+T547*E547</f>
        <v>800000</v>
      </c>
      <c r="V547" s="87">
        <v>1</v>
      </c>
      <c r="W547" s="6">
        <f>+V547*E547</f>
        <v>800000</v>
      </c>
      <c r="X547" s="41">
        <f t="shared" si="336"/>
        <v>1</v>
      </c>
      <c r="Y547" s="5">
        <f t="shared" si="337"/>
        <v>800000</v>
      </c>
      <c r="Z547" s="41">
        <f t="shared" si="338"/>
        <v>1</v>
      </c>
      <c r="AA547" s="41">
        <f t="shared" si="339"/>
        <v>0</v>
      </c>
      <c r="AB547" s="6">
        <f t="shared" si="340"/>
        <v>0</v>
      </c>
      <c r="AC547" s="41"/>
      <c r="AD547" s="15">
        <v>0.5</v>
      </c>
      <c r="AE547" s="41">
        <f t="shared" si="341"/>
        <v>0.5</v>
      </c>
      <c r="AF547" s="42">
        <f t="shared" si="342"/>
        <v>400000</v>
      </c>
    </row>
    <row r="548" spans="1:32" s="2" customFormat="1">
      <c r="A548" s="48"/>
      <c r="B548" s="30" t="s">
        <v>187</v>
      </c>
      <c r="C548" s="49"/>
      <c r="D548" s="49"/>
      <c r="F548" s="50"/>
      <c r="G548" s="16"/>
      <c r="H548" s="51"/>
      <c r="I548" s="16"/>
      <c r="J548" s="51"/>
      <c r="K548" s="16"/>
      <c r="L548" s="51"/>
      <c r="M548" s="16"/>
      <c r="N548" s="51"/>
      <c r="O548" s="16"/>
      <c r="P548" s="51"/>
      <c r="Q548" s="16"/>
      <c r="R548" s="51"/>
      <c r="S548" s="16">
        <f>+R548*E548</f>
        <v>0</v>
      </c>
      <c r="U548" s="16"/>
      <c r="W548" s="16"/>
      <c r="Z548" s="41"/>
      <c r="AA548" s="41"/>
      <c r="AB548" s="6"/>
      <c r="AC548" s="41"/>
      <c r="AD548" s="54">
        <v>0</v>
      </c>
      <c r="AE548" s="41">
        <f t="shared" si="341"/>
        <v>0</v>
      </c>
      <c r="AF548" s="42">
        <f t="shared" si="342"/>
        <v>0</v>
      </c>
    </row>
    <row r="549" spans="1:32">
      <c r="B549" s="31" t="s">
        <v>188</v>
      </c>
      <c r="E549" s="17"/>
      <c r="S549" s="6">
        <f>+R549*E549</f>
        <v>0</v>
      </c>
      <c r="V549" s="4"/>
      <c r="Z549" s="41"/>
      <c r="AA549" s="41"/>
      <c r="AB549" s="6"/>
      <c r="AC549" s="41"/>
      <c r="AD549" s="15">
        <v>0</v>
      </c>
      <c r="AE549" s="41">
        <f t="shared" si="341"/>
        <v>0</v>
      </c>
      <c r="AF549" s="42">
        <f t="shared" si="342"/>
        <v>0</v>
      </c>
    </row>
    <row r="550" spans="1:32">
      <c r="E550" s="17"/>
      <c r="V550" s="4"/>
      <c r="Z550" s="41"/>
      <c r="AA550" s="41"/>
      <c r="AB550" s="6"/>
      <c r="AC550" s="41"/>
      <c r="AD550" s="15">
        <v>0</v>
      </c>
      <c r="AE550" s="41">
        <f t="shared" si="341"/>
        <v>0</v>
      </c>
      <c r="AF550" s="42">
        <f t="shared" si="342"/>
        <v>0</v>
      </c>
    </row>
    <row r="551" spans="1:32" s="71" customFormat="1">
      <c r="B551" s="36" t="s">
        <v>2</v>
      </c>
      <c r="C551" s="18">
        <f>SUM(C4:C549)</f>
        <v>999728920</v>
      </c>
      <c r="E551" s="18">
        <f>SUM(E5:E549)</f>
        <v>998718000</v>
      </c>
      <c r="F551" s="72"/>
      <c r="G551" s="19">
        <f>SUM(G5:G549)</f>
        <v>124839750</v>
      </c>
      <c r="H551" s="73"/>
      <c r="I551" s="19">
        <f>SUM(I5:I549)</f>
        <v>124839750</v>
      </c>
      <c r="J551" s="73"/>
      <c r="K551" s="19">
        <f>SUM(K5:K549)</f>
        <v>124839749.99999999</v>
      </c>
      <c r="L551" s="73"/>
      <c r="M551" s="19">
        <f>SUM(M5:M549)</f>
        <v>124839750.0025</v>
      </c>
      <c r="N551" s="73"/>
      <c r="O551" s="19">
        <f>SUM(O5:O549)</f>
        <v>124839750.45802638</v>
      </c>
      <c r="P551" s="73"/>
      <c r="Q551" s="19">
        <f>SUM(Q5:Q549)</f>
        <v>124839750.00000001</v>
      </c>
      <c r="R551" s="73"/>
      <c r="S551" s="19">
        <f>SUM(S5:S549)</f>
        <v>124839749.825</v>
      </c>
      <c r="U551" s="19">
        <f>SUM(U5:U549)</f>
        <v>124655279.77899997</v>
      </c>
      <c r="W551" s="19">
        <f>SUM(W5:W549)</f>
        <v>108403883.21999998</v>
      </c>
      <c r="AB551" s="94">
        <f>SUM(AB5:AB549)</f>
        <v>16435866.558999985</v>
      </c>
    </row>
    <row r="552" spans="1:32">
      <c r="B552" s="37"/>
      <c r="C552" s="22"/>
      <c r="D552" s="22"/>
      <c r="E552" s="22"/>
      <c r="F552" s="74"/>
      <c r="G552" s="23"/>
      <c r="H552" s="75"/>
      <c r="I552" s="23"/>
      <c r="J552" s="75"/>
      <c r="K552" s="23"/>
      <c r="L552" s="75"/>
      <c r="M552" s="23"/>
      <c r="N552" s="75"/>
      <c r="O552" s="23"/>
      <c r="P552" s="75"/>
      <c r="Q552" s="23"/>
      <c r="R552" s="75"/>
      <c r="S552" s="23"/>
      <c r="T552" s="22"/>
      <c r="U552" s="23"/>
      <c r="V552" s="23"/>
      <c r="W552" s="23"/>
    </row>
    <row r="553" spans="1:32" ht="15.75" thickBot="1"/>
    <row r="554" spans="1:32" ht="15.75">
      <c r="B554" s="115" t="s">
        <v>190</v>
      </c>
      <c r="C554" s="116"/>
      <c r="D554" s="116"/>
      <c r="E554" s="117"/>
      <c r="F554" s="76" t="s">
        <v>191</v>
      </c>
      <c r="G554" s="24">
        <f>G551</f>
        <v>124839750</v>
      </c>
    </row>
    <row r="555" spans="1:32" ht="15.75">
      <c r="B555" s="100" t="s">
        <v>192</v>
      </c>
      <c r="C555" s="101"/>
      <c r="D555" s="101"/>
      <c r="E555" s="102"/>
      <c r="F555" s="77" t="s">
        <v>191</v>
      </c>
      <c r="G555" s="25">
        <f>I551</f>
        <v>124839750</v>
      </c>
    </row>
    <row r="556" spans="1:32" ht="15.75">
      <c r="B556" s="100" t="s">
        <v>193</v>
      </c>
      <c r="C556" s="101"/>
      <c r="D556" s="101"/>
      <c r="E556" s="102"/>
      <c r="F556" s="77" t="s">
        <v>191</v>
      </c>
      <c r="G556" s="25">
        <f>K551</f>
        <v>124839749.99999999</v>
      </c>
    </row>
    <row r="557" spans="1:32" ht="15.75">
      <c r="B557" s="100" t="s">
        <v>194</v>
      </c>
      <c r="C557" s="101"/>
      <c r="D557" s="101"/>
      <c r="E557" s="102"/>
      <c r="F557" s="77" t="s">
        <v>191</v>
      </c>
      <c r="G557" s="25">
        <f>M551</f>
        <v>124839750.0025</v>
      </c>
      <c r="W557" s="6">
        <f>U551-W551</f>
        <v>16251396.558999985</v>
      </c>
    </row>
    <row r="558" spans="1:32" ht="15.75">
      <c r="B558" s="100" t="s">
        <v>195</v>
      </c>
      <c r="C558" s="101"/>
      <c r="D558" s="101"/>
      <c r="E558" s="102"/>
      <c r="F558" s="77" t="s">
        <v>191</v>
      </c>
      <c r="G558" s="25">
        <f>O551</f>
        <v>124839750.45802638</v>
      </c>
    </row>
    <row r="559" spans="1:32" ht="15.75">
      <c r="B559" s="100" t="s">
        <v>196</v>
      </c>
      <c r="C559" s="101"/>
      <c r="D559" s="101"/>
      <c r="E559" s="102"/>
      <c r="F559" s="77" t="s">
        <v>191</v>
      </c>
      <c r="G559" s="25">
        <f>Q551</f>
        <v>124839750.00000001</v>
      </c>
    </row>
    <row r="560" spans="1:32" ht="15.75">
      <c r="B560" s="100" t="s">
        <v>197</v>
      </c>
      <c r="C560" s="101"/>
      <c r="D560" s="101"/>
      <c r="E560" s="102"/>
      <c r="F560" s="77" t="s">
        <v>191</v>
      </c>
      <c r="G560" s="25">
        <f>U551</f>
        <v>124655279.77899997</v>
      </c>
    </row>
    <row r="561" spans="2:15" ht="16.5" thickBot="1">
      <c r="B561" s="107" t="s">
        <v>198</v>
      </c>
      <c r="C561" s="108"/>
      <c r="D561" s="108"/>
      <c r="E561" s="109"/>
      <c r="F561" s="78" t="s">
        <v>191</v>
      </c>
      <c r="G561" s="26">
        <f>W551</f>
        <v>108403883.21999998</v>
      </c>
    </row>
    <row r="562" spans="2:15" ht="15.75">
      <c r="B562" s="110" t="s">
        <v>2</v>
      </c>
      <c r="C562" s="111"/>
      <c r="D562" s="111"/>
      <c r="E562" s="112"/>
      <c r="F562" s="79" t="s">
        <v>191</v>
      </c>
      <c r="G562" s="27">
        <f>SUM(G554:G561)</f>
        <v>982097663.4595263</v>
      </c>
    </row>
    <row r="563" spans="2:15" ht="16.5" thickBot="1">
      <c r="B563" s="104" t="s">
        <v>204</v>
      </c>
      <c r="C563" s="105"/>
      <c r="D563" s="105"/>
      <c r="E563" s="106"/>
      <c r="F563" s="80" t="s">
        <v>191</v>
      </c>
      <c r="G563" s="28">
        <f>G562/E551</f>
        <v>0.98335832883709551</v>
      </c>
    </row>
    <row r="565" spans="2:15">
      <c r="O565" s="6">
        <v>28</v>
      </c>
    </row>
    <row r="566" spans="2:15">
      <c r="O566" s="6">
        <v>6</v>
      </c>
    </row>
    <row r="567" spans="2:15">
      <c r="O567" s="6">
        <v>7</v>
      </c>
    </row>
  </sheetData>
  <mergeCells count="23">
    <mergeCell ref="A1:W1"/>
    <mergeCell ref="V2:W2"/>
    <mergeCell ref="B554:E554"/>
    <mergeCell ref="B555:E555"/>
    <mergeCell ref="B556:E556"/>
    <mergeCell ref="J2:K2"/>
    <mergeCell ref="L2:M2"/>
    <mergeCell ref="N2:O2"/>
    <mergeCell ref="P2:Q2"/>
    <mergeCell ref="R2:S2"/>
    <mergeCell ref="A2:A3"/>
    <mergeCell ref="B2:B3"/>
    <mergeCell ref="E2:E3"/>
    <mergeCell ref="F2:G2"/>
    <mergeCell ref="H2:I2"/>
    <mergeCell ref="B557:E557"/>
    <mergeCell ref="T2:U2"/>
    <mergeCell ref="B563:E563"/>
    <mergeCell ref="B558:E558"/>
    <mergeCell ref="B559:E559"/>
    <mergeCell ref="B560:E560"/>
    <mergeCell ref="B561:E561"/>
    <mergeCell ref="B562:E562"/>
  </mergeCells>
  <printOptions horizontalCentered="1"/>
  <pageMargins left="0.19685039370078741" right="0.19685039370078741" top="0.19685039370078741" bottom="0.27559055118110237" header="0.31496062992125984" footer="0.11811023622047245"/>
  <pageSetup paperSize="8" scale="65" fitToHeight="0" orientation="landscape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Pankha 8th Mile Stone</vt:lpstr>
      <vt:lpstr>'Pankha 8th Mile Stone'!Print_Area</vt:lpstr>
      <vt:lpstr>'Pankha 8th Mile Stone'!Print_Titles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2023-10-13T05:14:35Z</cp:lastPrinted>
  <dcterms:created xsi:type="dcterms:W3CDTF">2022-03-30T06:43:59Z</dcterms:created>
  <dcterms:modified xsi:type="dcterms:W3CDTF">2024-09-28T06:19:31Z</dcterms:modified>
</cp:coreProperties>
</file>