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1" i="12"/>
  <c r="U80"/>
  <c r="U79"/>
  <c r="AC328"/>
  <c r="Y290"/>
  <c r="Q282"/>
  <c r="Y256"/>
  <c r="Y250"/>
  <c r="Y244"/>
  <c r="Y238"/>
  <c r="Y232"/>
  <c r="Y58"/>
  <c r="Y44"/>
  <c r="AC24"/>
  <c r="Y284" l="1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O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U289" s="1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S273"/>
  <c r="O273"/>
  <c r="M273"/>
  <c r="K273"/>
  <c r="G273"/>
  <c r="D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S81" s="1"/>
  <c r="AD80"/>
  <c r="E80"/>
  <c r="AD79"/>
  <c r="E79"/>
  <c r="AA79" s="1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G24" s="1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W147" l="1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M36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M29" l="1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<sst xmlns="http://schemas.openxmlformats.org/spreadsheetml/2006/main" count="435" uniqueCount="275">
  <si>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</si>
  <si>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</si>
  <si>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</si>
  <si>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</si>
  <si>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</si>
  <si>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</si>
  <si>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</si>
  <si>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</si>
  <si>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</si>
  <si>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</si>
  <si>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</si>
  <si>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</si>
  <si>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</si>
  <si>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</si>
  <si>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</si>
  <si>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</si>
  <si>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</si>
  <si>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</si>
  <si>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</si>
  <si>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</si>
  <si>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</si>
  <si>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</si>
  <si>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</si>
  <si>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</si>
  <si>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</si>
  <si>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</si>
  <si>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</si>
  <si>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</si>
  <si>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</si>
  <si>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</si>
  <si>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</si>
  <si>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</si>
  <si>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</si>
  <si>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</si>
  <si>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</si>
  <si>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</si>
  <si>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</si>
  <si>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</si>
  <si>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</si>
  <si>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</si>
  <si>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</si>
  <si>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</si>
  <si>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</si>
  <si>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</si>
  <si>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</si>
  <si>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</si>
  <si>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</si>
  <si>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</si>
  <si>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</si>
  <si>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</si>
  <si>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</si>
  <si>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</si>
  <si>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</si>
  <si>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</si>
  <si>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</si>
  <si>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</si>
  <si>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</si>
  <si>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</si>
  <si>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</si>
  <si>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</si>
  <si>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</si>
  <si>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</si>
  <si>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</si>
  <si>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</si>
  <si>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</si>
  <si>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</si>
  <si>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</si>
  <si>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</si>
  <si>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</si>
  <si>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</si>
  <si>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</si>
  <si>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</si>
  <si>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</si>
  <si>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</si>
  <si>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</si>
  <si>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</si>
  <si>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</si>
  <si>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</si>
  <si>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</si>
  <si>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</si>
  <si>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</si>
  <si>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</si>
  <si>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</si>
  <si>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</si>
  <si>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</si>
  <si>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</si>
  <si>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</si>
  <si>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</si>
  <si>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</si>
  <si>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</si>
  <si>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</si>
  <si>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</si>
  <si>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</si>
  <si>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</si>
  <si>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</si>
  <si>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</si>
  <si>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</si>
  <si>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</si>
  <si>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</si>
  <si>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</si>
  <si>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</si>
  <si>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</si>
  <si>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</si>
  <si>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</si>
  <si>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</si>
  <si>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</si>
  <si>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</si>
  <si>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</si>
  <si>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</si>
  <si>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</si>
  <si>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</si>
  <si>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</si>
  <si>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</si>
  <si>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</si>
  <si>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</si>
  <si>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</si>
  <si>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</si>
  <si>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</si>
  <si>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</si>
  <si>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</si>
  <si>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</si>
  <si>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</si>
  <si>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</si>
  <si>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</si>
  <si>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</si>
  <si>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</si>
  <si>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</si>
  <si>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</si>
  <si>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</si>
  <si>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</si>
  <si>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</si>
  <si>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</si>
  <si>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</si>
  <si>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</si>
  <si>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</si>
  <si>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</si>
  <si>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</si>
  <si>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</si>
  <si>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</si>
  <si>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</si>
  <si>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</si>
  <si>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</si>
  <si>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</si>
  <si>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</si>
  <si>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</si>
  <si>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</si>
  <si>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</si>
  <si>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</si>
  <si>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</si>
  <si>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</si>
  <si>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</si>
  <si>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</si>
  <si>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</si>
  <si>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</si>
  <si>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</si>
  <si>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</si>
  <si>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</si>
  <si>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</si>
  <si>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</si>
  <si>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</si>
  <si>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</si>
  <si>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</si>
  <si>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</si>
  <si>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</si>
  <si>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</si>
  <si>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</si>
  <si>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</si>
  <si>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</si>
  <si>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</si>
  <si>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</si>
  <si>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</si>
  <si>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</si>
  <si>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</si>
  <si>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</si>
  <si>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</si>
  <si>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</si>
  <si>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</si>
  <si>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</si>
  <si>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</si>
  <si>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</si>
  <si>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</si>
  <si>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</si>
  <si>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</si>
  <si>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</si>
  <si>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</si>
  <si>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</si>
  <si>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</si>
  <si>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</si>
  <si>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</si>
  <si>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</si>
  <si>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</si>
  <si>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</si>
  <si>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</si>
  <si>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</si>
  <si>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</si>
  <si>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</si>
  <si>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</si>
  <si>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</si>
  <si>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</si>
  <si>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</si>
  <si>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</si>
  <si>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</si>
  <si>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</si>
  <si>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</si>
  <si>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</si>
  <si>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</si>
  <si>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</si>
  <si>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</si>
  <si>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</si>
  <si>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</si>
  <si>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</si>
  <si>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</si>
  <si>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</si>
  <si>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</si>
  <si>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</si>
  <si>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</si>
  <si>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</si>
  <si>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</si>
  <si>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</si>
  <si>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</si>
  <si>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</si>
  <si>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</si>
  <si>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</si>
  <si>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</si>
  <si>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</si>
  <si>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</si>
  <si>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</si>
  <si>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</si>
  <si>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</si>
  <si>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</si>
  <si>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</si>
  <si>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</si>
  <si>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</si>
  <si>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</si>
  <si>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</si>
  <si>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</si>
  <si>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</si>
  <si>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</si>
  <si>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</si>
  <si>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</si>
  <si>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</si>
  <si>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</si>
  <si>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</si>
  <si>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</si>
  <si>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</si>
  <si>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</si>
  <si>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</si>
  <si>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</si>
  <si>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</si>
  <si>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</si>
  <si>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</si>
  <si>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</si>
  <si>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</si>
  <si>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</si>
  <si>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</si>
  <si>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</si>
  <si>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</si>
  <si>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</si>
  <si>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</si>
  <si>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</si>
  <si>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</si>
  <si>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</si>
  <si>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</si>
  <si>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</si>
  <si>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</si>
  <si>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</si>
  <si>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</si>
  <si>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</si>
  <si>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</si>
  <si>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</si>
  <si>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</si>
  <si>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</si>
  <si>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</si>
  <si>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</si>
  <si>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31.03.2025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</si>
</sst>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5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5" zoomScaleNormal="85" workbookViewId="0">
      <pane xSplit="5" ySplit="6" topLeftCell="F329" activePane="bottomRight" state="frozen"/>
      <selection pane="topRight"/>
      <selection pane="bottomLeft"/>
      <selection pane="bottomRight" activeCell="M347" sqref="M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24" t="s">
        <v>6</v>
      </c>
      <c r="G2" s="124"/>
      <c r="H2" s="124" t="s">
        <v>7</v>
      </c>
      <c r="I2" s="124"/>
      <c r="J2" s="124" t="s">
        <v>8</v>
      </c>
      <c r="K2" s="124"/>
      <c r="L2" s="124" t="s">
        <v>9</v>
      </c>
      <c r="M2" s="124"/>
      <c r="N2" s="124" t="s">
        <v>10</v>
      </c>
      <c r="O2" s="124"/>
      <c r="P2" s="107" t="s">
        <v>11</v>
      </c>
      <c r="Q2" s="108"/>
      <c r="R2" s="124" t="s">
        <v>12</v>
      </c>
      <c r="S2" s="124"/>
      <c r="T2" s="107" t="s">
        <v>13</v>
      </c>
      <c r="U2" s="108"/>
      <c r="V2" s="124" t="s">
        <v>14</v>
      </c>
      <c r="W2" s="124"/>
      <c r="X2" s="107" t="s">
        <v>15</v>
      </c>
      <c r="Y2" s="108"/>
      <c r="Z2" s="124" t="s">
        <v>16</v>
      </c>
      <c r="AA2" s="124"/>
      <c r="AB2" s="107" t="s">
        <v>17</v>
      </c>
      <c r="AC2" s="108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05">
        <v>0.5</v>
      </c>
      <c r="AC24" s="106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>
        <v>0.7</v>
      </c>
      <c r="Q33" s="35">
        <f t="shared" si="19"/>
        <v>83849.149999999994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0.7</v>
      </c>
      <c r="AE33" s="97">
        <f t="shared" si="15"/>
        <v>0.30000000000000004</v>
      </c>
      <c r="AF33" s="12"/>
      <c r="AG33" s="12"/>
      <c r="AH33" s="12"/>
      <c r="AI33" s="12">
        <f t="shared" si="16"/>
        <v>0.30000000000000004</v>
      </c>
      <c r="AJ33" s="83">
        <v>1</v>
      </c>
      <c r="AK33" s="12">
        <f t="shared" si="3"/>
        <v>-0.7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05">
        <v>0.5</v>
      </c>
      <c r="Y44" s="106">
        <f>X44*E44</f>
        <v>59892.25</v>
      </c>
      <c r="Z44" s="40"/>
      <c r="AA44" s="35">
        <f t="shared" si="23"/>
        <v>0</v>
      </c>
      <c r="AB44" s="35"/>
      <c r="AC44" s="35"/>
      <c r="AD44" s="93">
        <f t="shared" si="1"/>
        <v>1</v>
      </c>
      <c r="AE44" s="97">
        <f t="shared" si="24"/>
        <v>0</v>
      </c>
      <c r="AF44" s="12"/>
      <c r="AG44" s="12"/>
      <c r="AH44" s="12"/>
      <c r="AI44" s="12">
        <f t="shared" si="25"/>
        <v>0</v>
      </c>
      <c r="AJ44" s="83">
        <v>0.5</v>
      </c>
      <c r="AK44" s="12">
        <f t="shared" si="3"/>
        <v>-0.5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05">
        <v>0.3</v>
      </c>
      <c r="Y58" s="106">
        <f>X58*E58</f>
        <v>25154.745000000003</v>
      </c>
      <c r="Z58" s="40"/>
      <c r="AA58" s="35">
        <f t="shared" si="30"/>
        <v>0</v>
      </c>
      <c r="AB58" s="35"/>
      <c r="AC58" s="35"/>
      <c r="AD58" s="93">
        <f t="shared" si="1"/>
        <v>0.8</v>
      </c>
      <c r="AE58" s="97">
        <f t="shared" si="31"/>
        <v>0.19999999999999996</v>
      </c>
      <c r="AF58" s="12"/>
      <c r="AG58" s="12"/>
      <c r="AH58" s="12"/>
      <c r="AI58" s="12">
        <f t="shared" si="32"/>
        <v>0.19999999999999996</v>
      </c>
      <c r="AJ58" s="83">
        <v>0.5</v>
      </c>
      <c r="AK58" s="12">
        <f t="shared" si="3"/>
        <v>-0.30000000000000004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05">
        <v>1</v>
      </c>
      <c r="U67" s="106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0.9</v>
      </c>
      <c r="Y68" s="35">
        <f>X68*E68</f>
        <v>379477.22399999999</v>
      </c>
      <c r="Z68" s="40"/>
      <c r="AA68" s="35">
        <f t="shared" si="37"/>
        <v>0</v>
      </c>
      <c r="AB68" s="35"/>
      <c r="AC68" s="35"/>
      <c r="AD68" s="93">
        <f t="shared" si="1"/>
        <v>0.9</v>
      </c>
      <c r="AE68" s="97">
        <f t="shared" si="38"/>
        <v>9.9999999999999978E-2</v>
      </c>
      <c r="AF68" s="12"/>
      <c r="AG68" s="12"/>
      <c r="AH68" s="12"/>
      <c r="AI68" s="12">
        <f t="shared" si="39"/>
        <v>9.9999999999999978E-2</v>
      </c>
      <c r="AJ68" s="83">
        <v>0.5</v>
      </c>
      <c r="AK68" s="12">
        <f t="shared" si="3"/>
        <v>-0.4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0.9</v>
      </c>
      <c r="Y70" s="35">
        <f>X70*E70</f>
        <v>237173.26500000004</v>
      </c>
      <c r="Z70" s="40"/>
      <c r="AA70" s="35">
        <f t="shared" si="37"/>
        <v>0</v>
      </c>
      <c r="AB70" s="35"/>
      <c r="AC70" s="35"/>
      <c r="AD70" s="93">
        <f t="shared" si="1"/>
        <v>0.9</v>
      </c>
      <c r="AE70" s="97">
        <f t="shared" si="38"/>
        <v>9.9999999999999978E-2</v>
      </c>
      <c r="AF70" s="12"/>
      <c r="AG70" s="12"/>
      <c r="AH70" s="12"/>
      <c r="AI70" s="12">
        <f t="shared" si="39"/>
        <v>9.9999999999999978E-2</v>
      </c>
      <c r="AJ70" s="83">
        <v>0.6</v>
      </c>
      <c r="AK70" s="12">
        <f t="shared" si="3"/>
        <v>-0.5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1</v>
      </c>
      <c r="Q78" s="35">
        <f>E78*P78</f>
        <v>958276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1</v>
      </c>
      <c r="AE78" s="97">
        <f t="shared" si="46"/>
        <v>0</v>
      </c>
      <c r="AF78" s="12"/>
      <c r="AG78" s="12"/>
      <c r="AH78" s="12"/>
      <c r="AI78" s="12">
        <f t="shared" si="47"/>
        <v>0</v>
      </c>
      <c r="AJ78" s="83">
        <v>0.5</v>
      </c>
      <c r="AK78" s="12">
        <f t="shared" si="48"/>
        <v>-0.5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E79*T79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0.7</v>
      </c>
      <c r="U80" s="35">
        <f>E80*T80</f>
        <v>167698.29999999999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0.7</v>
      </c>
      <c r="AE80" s="97">
        <f t="shared" si="46"/>
        <v>0.30000000000000004</v>
      </c>
      <c r="AF80" s="12"/>
      <c r="AG80" s="12"/>
      <c r="AH80" s="12"/>
      <c r="AI80" s="12">
        <f t="shared" si="47"/>
        <v>0.30000000000000004</v>
      </c>
      <c r="AJ80" s="83">
        <v>0</v>
      </c>
      <c r="AK80" s="12">
        <f t="shared" si="48"/>
        <v>0.30000000000000004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0.6</v>
      </c>
      <c r="U81" s="35">
        <f>E81*T81</f>
        <v>143741.4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0.6</v>
      </c>
      <c r="AE81" s="97">
        <f t="shared" si="46"/>
        <v>0.4</v>
      </c>
      <c r="AF81" s="12"/>
      <c r="AG81" s="12"/>
      <c r="AH81" s="12"/>
      <c r="AI81" s="12">
        <f t="shared" si="47"/>
        <v>0.4</v>
      </c>
      <c r="AJ81" s="83">
        <v>0</v>
      </c>
      <c r="AK81" s="12">
        <f t="shared" si="48"/>
        <v>0.4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1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2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3">+Z84*E84</f>
        <v>0</v>
      </c>
      <c r="AB84" s="35"/>
      <c r="AC84" s="35"/>
      <c r="AD84" s="93">
        <f t="shared" si="45"/>
        <v>1</v>
      </c>
      <c r="AE84" s="97">
        <f t="shared" ref="AE84:AE95" si="54">100%-AD84</f>
        <v>0</v>
      </c>
      <c r="AF84" s="12"/>
      <c r="AG84" s="12"/>
      <c r="AH84" s="12"/>
      <c r="AI84" s="12">
        <f t="shared" ref="AI84:AI95" si="55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1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2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3"/>
        <v>0</v>
      </c>
      <c r="AB85" s="35"/>
      <c r="AC85" s="35"/>
      <c r="AD85" s="93">
        <f t="shared" si="45"/>
        <v>1</v>
      </c>
      <c r="AE85" s="97">
        <f t="shared" si="54"/>
        <v>0</v>
      </c>
      <c r="AF85" s="12"/>
      <c r="AG85" s="12"/>
      <c r="AH85" s="12"/>
      <c r="AI85" s="12">
        <f t="shared" si="55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1"/>
        <v>167698.30000000002</v>
      </c>
      <c r="F86" s="34"/>
      <c r="G86" s="35">
        <f t="shared" si="42"/>
        <v>0</v>
      </c>
      <c r="H86" s="34">
        <v>1</v>
      </c>
      <c r="I86" s="35">
        <f t="shared" ref="I86:I95" si="56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2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3"/>
        <v>0</v>
      </c>
      <c r="AB86" s="35"/>
      <c r="AC86" s="35"/>
      <c r="AD86" s="93">
        <f t="shared" si="45"/>
        <v>1</v>
      </c>
      <c r="AE86" s="97">
        <f t="shared" si="54"/>
        <v>0</v>
      </c>
      <c r="AF86" s="12"/>
      <c r="AG86" s="12"/>
      <c r="AH86" s="12"/>
      <c r="AI86" s="12">
        <f t="shared" si="55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1"/>
        <v>167698.30000000002</v>
      </c>
      <c r="F87" s="34"/>
      <c r="G87" s="35">
        <f t="shared" si="42"/>
        <v>0</v>
      </c>
      <c r="H87" s="34">
        <v>1</v>
      </c>
      <c r="I87" s="35">
        <f t="shared" si="56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2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3"/>
        <v>0</v>
      </c>
      <c r="AB87" s="35"/>
      <c r="AC87" s="35"/>
      <c r="AD87" s="93">
        <f t="shared" si="45"/>
        <v>1</v>
      </c>
      <c r="AE87" s="97">
        <f t="shared" si="54"/>
        <v>0</v>
      </c>
      <c r="AF87" s="12"/>
      <c r="AG87" s="12"/>
      <c r="AH87" s="12"/>
      <c r="AI87" s="12">
        <f t="shared" si="55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1"/>
        <v>251547.44999999998</v>
      </c>
      <c r="F88" s="34"/>
      <c r="G88" s="35">
        <f t="shared" si="42"/>
        <v>0</v>
      </c>
      <c r="H88" s="34"/>
      <c r="I88" s="35">
        <f t="shared" si="56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7">+N88*$E88</f>
        <v>0</v>
      </c>
      <c r="P88" s="35"/>
      <c r="Q88" s="35"/>
      <c r="R88" s="40"/>
      <c r="S88" s="35">
        <f t="shared" si="52"/>
        <v>0</v>
      </c>
      <c r="T88" s="35"/>
      <c r="U88" s="35"/>
      <c r="V88" s="40"/>
      <c r="W88" s="35">
        <f t="shared" ref="W88:W151" si="58">+V88*$E88</f>
        <v>0</v>
      </c>
      <c r="X88" s="35"/>
      <c r="Y88" s="35"/>
      <c r="Z88" s="40"/>
      <c r="AA88" s="35">
        <f t="shared" si="53"/>
        <v>0</v>
      </c>
      <c r="AB88" s="35"/>
      <c r="AC88" s="35"/>
      <c r="AD88" s="93">
        <f t="shared" si="45"/>
        <v>1</v>
      </c>
      <c r="AE88" s="97">
        <f t="shared" si="54"/>
        <v>0</v>
      </c>
      <c r="AF88" s="12"/>
      <c r="AG88" s="12"/>
      <c r="AH88" s="12"/>
      <c r="AI88" s="12">
        <f t="shared" si="55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1"/>
        <v>167698.30000000002</v>
      </c>
      <c r="F89" s="34"/>
      <c r="G89" s="35">
        <f t="shared" si="42"/>
        <v>0</v>
      </c>
      <c r="H89" s="34"/>
      <c r="I89" s="35">
        <f t="shared" si="56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7"/>
        <v>0</v>
      </c>
      <c r="P89" s="35"/>
      <c r="Q89" s="35"/>
      <c r="R89" s="40"/>
      <c r="S89" s="35">
        <f t="shared" si="52"/>
        <v>0</v>
      </c>
      <c r="T89" s="35"/>
      <c r="U89" s="35"/>
      <c r="V89" s="40"/>
      <c r="W89" s="35">
        <f t="shared" si="58"/>
        <v>0</v>
      </c>
      <c r="X89" s="35"/>
      <c r="Y89" s="35"/>
      <c r="Z89" s="40"/>
      <c r="AA89" s="35">
        <f t="shared" si="53"/>
        <v>0</v>
      </c>
      <c r="AB89" s="35"/>
      <c r="AC89" s="35"/>
      <c r="AD89" s="93">
        <f t="shared" si="45"/>
        <v>1</v>
      </c>
      <c r="AE89" s="97">
        <f t="shared" si="54"/>
        <v>0</v>
      </c>
      <c r="AF89" s="12"/>
      <c r="AG89" s="12"/>
      <c r="AH89" s="12"/>
      <c r="AI89" s="12">
        <f t="shared" si="55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1"/>
        <v>335396.60000000003</v>
      </c>
      <c r="F90" s="34"/>
      <c r="G90" s="35">
        <f t="shared" si="42"/>
        <v>0</v>
      </c>
      <c r="H90" s="34"/>
      <c r="I90" s="35">
        <f t="shared" si="56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7"/>
        <v>0</v>
      </c>
      <c r="P90" s="35"/>
      <c r="Q90" s="35"/>
      <c r="R90" s="40"/>
      <c r="S90" s="35">
        <f t="shared" si="52"/>
        <v>0</v>
      </c>
      <c r="T90" s="35"/>
      <c r="U90" s="35"/>
      <c r="V90" s="40"/>
      <c r="W90" s="35">
        <f t="shared" si="58"/>
        <v>0</v>
      </c>
      <c r="X90" s="35"/>
      <c r="Y90" s="35"/>
      <c r="Z90" s="40"/>
      <c r="AA90" s="35">
        <f t="shared" si="53"/>
        <v>0</v>
      </c>
      <c r="AB90" s="35"/>
      <c r="AC90" s="35"/>
      <c r="AD90" s="93">
        <f t="shared" si="45"/>
        <v>1</v>
      </c>
      <c r="AE90" s="97">
        <f t="shared" si="54"/>
        <v>0</v>
      </c>
      <c r="AF90" s="12"/>
      <c r="AG90" s="12"/>
      <c r="AH90" s="12"/>
      <c r="AI90" s="12">
        <f t="shared" si="55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1"/>
        <v>83849.150000000009</v>
      </c>
      <c r="F91" s="34"/>
      <c r="G91" s="35">
        <f t="shared" si="42"/>
        <v>0</v>
      </c>
      <c r="H91" s="34"/>
      <c r="I91" s="35">
        <f t="shared" si="56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7"/>
        <v>41924.575000000004</v>
      </c>
      <c r="P91" s="40">
        <v>0.5</v>
      </c>
      <c r="Q91" s="35">
        <f>P91*E91</f>
        <v>41924.575000000004</v>
      </c>
      <c r="R91" s="40"/>
      <c r="S91" s="35">
        <f t="shared" si="52"/>
        <v>0</v>
      </c>
      <c r="T91" s="35"/>
      <c r="U91" s="35"/>
      <c r="V91" s="40"/>
      <c r="W91" s="35">
        <f t="shared" si="58"/>
        <v>0</v>
      </c>
      <c r="X91" s="35"/>
      <c r="Y91" s="35"/>
      <c r="Z91" s="40"/>
      <c r="AA91" s="35">
        <f t="shared" si="53"/>
        <v>0</v>
      </c>
      <c r="AB91" s="35"/>
      <c r="AC91" s="35"/>
      <c r="AD91" s="93">
        <f t="shared" si="45"/>
        <v>1</v>
      </c>
      <c r="AE91" s="97">
        <f t="shared" si="54"/>
        <v>0</v>
      </c>
      <c r="AF91" s="12"/>
      <c r="AG91" s="12"/>
      <c r="AH91" s="12"/>
      <c r="AI91" s="12">
        <f t="shared" si="55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1"/>
        <v>83849.150000000009</v>
      </c>
      <c r="F92" s="34"/>
      <c r="G92" s="35">
        <f t="shared" si="42"/>
        <v>0</v>
      </c>
      <c r="H92" s="34"/>
      <c r="I92" s="35">
        <f t="shared" si="56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7"/>
        <v>0</v>
      </c>
      <c r="P92" s="35"/>
      <c r="Q92" s="35"/>
      <c r="R92" s="40"/>
      <c r="S92" s="35">
        <f t="shared" si="52"/>
        <v>0</v>
      </c>
      <c r="T92" s="35"/>
      <c r="U92" s="35"/>
      <c r="V92" s="40">
        <v>1</v>
      </c>
      <c r="W92" s="35">
        <f t="shared" si="58"/>
        <v>83849.150000000009</v>
      </c>
      <c r="X92" s="40">
        <v>0.5</v>
      </c>
      <c r="Y92" s="35">
        <f>X92*E92</f>
        <v>41924.575000000004</v>
      </c>
      <c r="Z92" s="40"/>
      <c r="AA92" s="35">
        <f t="shared" si="53"/>
        <v>0</v>
      </c>
      <c r="AB92" s="35"/>
      <c r="AC92" s="35"/>
      <c r="AD92" s="93">
        <f t="shared" si="45"/>
        <v>0.5</v>
      </c>
      <c r="AE92" s="97">
        <f t="shared" si="54"/>
        <v>0.5</v>
      </c>
      <c r="AF92" s="12"/>
      <c r="AG92" s="12"/>
      <c r="AH92" s="12"/>
      <c r="AI92" s="12">
        <f t="shared" si="55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1"/>
        <v>83849.150000000009</v>
      </c>
      <c r="F93" s="34"/>
      <c r="G93" s="35">
        <f t="shared" si="42"/>
        <v>0</v>
      </c>
      <c r="H93" s="34"/>
      <c r="I93" s="35">
        <f t="shared" si="56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7"/>
        <v>0</v>
      </c>
      <c r="P93" s="35"/>
      <c r="Q93" s="35"/>
      <c r="R93" s="40">
        <v>1</v>
      </c>
      <c r="S93" s="35">
        <f t="shared" si="52"/>
        <v>83849.150000000009</v>
      </c>
      <c r="T93" s="40">
        <v>1</v>
      </c>
      <c r="U93" s="35">
        <f>E93*T93</f>
        <v>83849.150000000009</v>
      </c>
      <c r="V93" s="40"/>
      <c r="W93" s="35">
        <f t="shared" si="58"/>
        <v>0</v>
      </c>
      <c r="X93" s="35"/>
      <c r="Y93" s="35"/>
      <c r="Z93" s="40"/>
      <c r="AA93" s="35">
        <f t="shared" si="53"/>
        <v>0</v>
      </c>
      <c r="AB93" s="35"/>
      <c r="AC93" s="35"/>
      <c r="AD93" s="93">
        <f t="shared" si="45"/>
        <v>1</v>
      </c>
      <c r="AE93" s="97">
        <f t="shared" si="54"/>
        <v>0</v>
      </c>
      <c r="AF93" s="12"/>
      <c r="AG93" s="12"/>
      <c r="AH93" s="12"/>
      <c r="AI93" s="12">
        <f t="shared" si="55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1"/>
        <v>83849.150000000009</v>
      </c>
      <c r="F94" s="34"/>
      <c r="G94" s="35">
        <f t="shared" si="42"/>
        <v>0</v>
      </c>
      <c r="H94" s="34"/>
      <c r="I94" s="35">
        <f t="shared" si="56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7"/>
        <v>83849.150000000009</v>
      </c>
      <c r="P94" s="40">
        <v>1</v>
      </c>
      <c r="Q94" s="35">
        <f>P94*E94</f>
        <v>83849.150000000009</v>
      </c>
      <c r="R94" s="40"/>
      <c r="S94" s="35">
        <f t="shared" si="52"/>
        <v>0</v>
      </c>
      <c r="T94" s="35"/>
      <c r="U94" s="35"/>
      <c r="V94" s="40"/>
      <c r="W94" s="35">
        <f t="shared" si="58"/>
        <v>0</v>
      </c>
      <c r="X94" s="35"/>
      <c r="Y94" s="35"/>
      <c r="Z94" s="40"/>
      <c r="AA94" s="35">
        <f t="shared" si="53"/>
        <v>0</v>
      </c>
      <c r="AB94" s="35"/>
      <c r="AC94" s="35"/>
      <c r="AD94" s="93">
        <f t="shared" si="45"/>
        <v>1</v>
      </c>
      <c r="AE94" s="97">
        <f t="shared" si="54"/>
        <v>0</v>
      </c>
      <c r="AF94" s="12"/>
      <c r="AG94" s="12"/>
      <c r="AH94" s="12"/>
      <c r="AI94" s="12">
        <f t="shared" si="55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1"/>
        <v>83849.150000000009</v>
      </c>
      <c r="F95" s="34"/>
      <c r="G95" s="35">
        <f t="shared" si="42"/>
        <v>0</v>
      </c>
      <c r="H95" s="34"/>
      <c r="I95" s="35">
        <f t="shared" si="56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7"/>
        <v>0</v>
      </c>
      <c r="P95" s="35"/>
      <c r="Q95" s="35"/>
      <c r="R95" s="40"/>
      <c r="S95" s="35">
        <f t="shared" si="52"/>
        <v>0</v>
      </c>
      <c r="T95" s="35"/>
      <c r="U95" s="35"/>
      <c r="V95" s="40">
        <v>0.7</v>
      </c>
      <c r="W95" s="35">
        <f t="shared" si="58"/>
        <v>58694.404999999999</v>
      </c>
      <c r="X95" s="105">
        <v>0.5</v>
      </c>
      <c r="Y95" s="106">
        <f>X95*E95</f>
        <v>41924.575000000004</v>
      </c>
      <c r="Z95" s="40">
        <v>0.3</v>
      </c>
      <c r="AA95" s="35">
        <f t="shared" si="53"/>
        <v>25154.745000000003</v>
      </c>
      <c r="AB95" s="35"/>
      <c r="AC95" s="35"/>
      <c r="AD95" s="93">
        <f t="shared" si="45"/>
        <v>0.5</v>
      </c>
      <c r="AE95" s="97">
        <f t="shared" si="54"/>
        <v>0.5</v>
      </c>
      <c r="AF95" s="12"/>
      <c r="AG95" s="12"/>
      <c r="AH95" s="12"/>
      <c r="AI95" s="12">
        <f t="shared" si="55"/>
        <v>0.5</v>
      </c>
      <c r="AJ95" s="83">
        <v>0.7</v>
      </c>
      <c r="AK95" s="12">
        <f t="shared" si="48"/>
        <v>-0.19999999999999996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7"/>
        <v>0</v>
      </c>
      <c r="P97" s="35"/>
      <c r="Q97" s="35"/>
      <c r="R97" s="40"/>
      <c r="S97" s="35">
        <f t="shared" ref="S97:S103" si="59">+R97*E97</f>
        <v>0</v>
      </c>
      <c r="T97" s="35"/>
      <c r="U97" s="35"/>
      <c r="V97" s="40"/>
      <c r="W97" s="35">
        <f t="shared" si="58"/>
        <v>0</v>
      </c>
      <c r="X97" s="35"/>
      <c r="Y97" s="35"/>
      <c r="Z97" s="40"/>
      <c r="AA97" s="35">
        <f t="shared" ref="AA97:AA103" si="60">+Z97*E97</f>
        <v>0</v>
      </c>
      <c r="AB97" s="35"/>
      <c r="AC97" s="35"/>
      <c r="AD97" s="93">
        <f t="shared" si="45"/>
        <v>1</v>
      </c>
      <c r="AE97" s="97">
        <f t="shared" ref="AE97:AE103" si="61">100%-AD97</f>
        <v>0</v>
      </c>
      <c r="AF97" s="12"/>
      <c r="AG97" s="12"/>
      <c r="AH97" s="12"/>
      <c r="AI97" s="12">
        <f t="shared" ref="AI97:AI103" si="62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3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7"/>
        <v>0</v>
      </c>
      <c r="P98" s="35"/>
      <c r="Q98" s="35"/>
      <c r="R98" s="40"/>
      <c r="S98" s="35">
        <f t="shared" si="59"/>
        <v>0</v>
      </c>
      <c r="T98" s="35"/>
      <c r="U98" s="35"/>
      <c r="V98" s="40"/>
      <c r="W98" s="35">
        <f t="shared" si="58"/>
        <v>0</v>
      </c>
      <c r="X98" s="35"/>
      <c r="Y98" s="35"/>
      <c r="Z98" s="40"/>
      <c r="AA98" s="35">
        <f t="shared" si="60"/>
        <v>0</v>
      </c>
      <c r="AB98" s="35"/>
      <c r="AC98" s="35"/>
      <c r="AD98" s="93">
        <f t="shared" si="45"/>
        <v>1</v>
      </c>
      <c r="AE98" s="97">
        <f t="shared" si="61"/>
        <v>0</v>
      </c>
      <c r="AF98" s="12"/>
      <c r="AG98" s="12"/>
      <c r="AH98" s="12"/>
      <c r="AI98" s="12">
        <f t="shared" si="62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3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7"/>
        <v>0</v>
      </c>
      <c r="P99" s="35"/>
      <c r="Q99" s="35"/>
      <c r="R99" s="40"/>
      <c r="S99" s="35">
        <f t="shared" si="59"/>
        <v>0</v>
      </c>
      <c r="T99" s="35"/>
      <c r="U99" s="35"/>
      <c r="V99" s="40"/>
      <c r="W99" s="35">
        <f t="shared" si="58"/>
        <v>0</v>
      </c>
      <c r="X99" s="35"/>
      <c r="Y99" s="35"/>
      <c r="Z99" s="40"/>
      <c r="AA99" s="35">
        <f t="shared" si="60"/>
        <v>0</v>
      </c>
      <c r="AB99" s="35"/>
      <c r="AC99" s="35"/>
      <c r="AD99" s="93">
        <f t="shared" si="45"/>
        <v>1</v>
      </c>
      <c r="AE99" s="97">
        <f t="shared" si="61"/>
        <v>0</v>
      </c>
      <c r="AF99" s="12"/>
      <c r="AG99" s="12"/>
      <c r="AH99" s="12"/>
      <c r="AI99" s="12">
        <f t="shared" si="62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4.25" customHeight="1">
      <c r="A100" s="24">
        <v>4</v>
      </c>
      <c r="B100" s="30" t="s">
        <v>48</v>
      </c>
      <c r="C100" s="31"/>
      <c r="D100" s="34">
        <v>0.25</v>
      </c>
      <c r="E100" s="33">
        <f t="shared" si="63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7"/>
        <v>267898.03425000003</v>
      </c>
      <c r="P100" s="40">
        <f>N100</f>
        <v>0.74550000000000005</v>
      </c>
      <c r="Q100" s="35">
        <f t="shared" ref="Q100" si="64">+P100*$E100</f>
        <v>267898.03425000003</v>
      </c>
      <c r="R100" s="40"/>
      <c r="S100" s="35">
        <f t="shared" si="59"/>
        <v>0</v>
      </c>
      <c r="T100" s="35"/>
      <c r="U100" s="35"/>
      <c r="V100" s="40"/>
      <c r="W100" s="35">
        <f t="shared" si="58"/>
        <v>0</v>
      </c>
      <c r="X100" s="35"/>
      <c r="Y100" s="35"/>
      <c r="Z100" s="40"/>
      <c r="AA100" s="35">
        <f t="shared" si="60"/>
        <v>0</v>
      </c>
      <c r="AB100" s="35"/>
      <c r="AC100" s="35"/>
      <c r="AD100" s="93">
        <f t="shared" si="45"/>
        <v>1</v>
      </c>
      <c r="AE100" s="97">
        <f t="shared" si="61"/>
        <v>0</v>
      </c>
      <c r="AF100" s="12"/>
      <c r="AG100" s="12"/>
      <c r="AH100" s="12"/>
      <c r="AI100" s="12">
        <f t="shared" si="62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3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7"/>
        <v>0</v>
      </c>
      <c r="P101" s="87"/>
      <c r="Q101" s="87"/>
      <c r="R101" s="84">
        <v>1</v>
      </c>
      <c r="S101" s="87">
        <f t="shared" si="59"/>
        <v>287482.8</v>
      </c>
      <c r="T101" s="84">
        <v>1</v>
      </c>
      <c r="U101" s="87">
        <f t="shared" ref="U101:U102" si="65">E101*T101</f>
        <v>287482.8</v>
      </c>
      <c r="V101" s="84"/>
      <c r="W101" s="87">
        <f t="shared" si="58"/>
        <v>0</v>
      </c>
      <c r="X101" s="87"/>
      <c r="Y101" s="87"/>
      <c r="Z101" s="84"/>
      <c r="AA101" s="87">
        <f t="shared" si="60"/>
        <v>0</v>
      </c>
      <c r="AB101" s="87"/>
      <c r="AC101" s="87"/>
      <c r="AD101" s="98">
        <f t="shared" si="45"/>
        <v>1</v>
      </c>
      <c r="AE101" s="99">
        <f t="shared" si="61"/>
        <v>0</v>
      </c>
      <c r="AF101" s="88"/>
      <c r="AG101" s="88"/>
      <c r="AH101" s="88"/>
      <c r="AI101" s="88">
        <f t="shared" si="62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3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7"/>
        <v>0</v>
      </c>
      <c r="P102" s="35"/>
      <c r="Q102" s="35"/>
      <c r="R102" s="40">
        <v>1</v>
      </c>
      <c r="S102" s="35">
        <f t="shared" si="59"/>
        <v>287482.8</v>
      </c>
      <c r="T102" s="105">
        <v>0.8</v>
      </c>
      <c r="U102" s="35">
        <f t="shared" si="65"/>
        <v>229986.24</v>
      </c>
      <c r="V102" s="40"/>
      <c r="W102" s="35">
        <f t="shared" si="58"/>
        <v>0</v>
      </c>
      <c r="X102" s="35"/>
      <c r="Y102" s="35"/>
      <c r="Z102" s="40"/>
      <c r="AA102" s="35">
        <f t="shared" si="60"/>
        <v>0</v>
      </c>
      <c r="AB102" s="35"/>
      <c r="AC102" s="35"/>
      <c r="AD102" s="93">
        <f t="shared" si="45"/>
        <v>0.8</v>
      </c>
      <c r="AE102" s="97">
        <f t="shared" si="61"/>
        <v>0.19999999999999996</v>
      </c>
      <c r="AF102" s="12"/>
      <c r="AG102" s="12"/>
      <c r="AH102" s="12"/>
      <c r="AI102" s="12">
        <f t="shared" si="62"/>
        <v>0.19999999999999996</v>
      </c>
      <c r="AJ102" s="83">
        <v>0.5</v>
      </c>
      <c r="AK102" s="12">
        <f t="shared" si="48"/>
        <v>-0.30000000000000004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3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7"/>
        <v>0</v>
      </c>
      <c r="P103" s="35"/>
      <c r="Q103" s="35"/>
      <c r="R103" s="40"/>
      <c r="S103" s="35">
        <f t="shared" si="59"/>
        <v>0</v>
      </c>
      <c r="T103" s="35"/>
      <c r="U103" s="35"/>
      <c r="V103" s="40">
        <v>0.7</v>
      </c>
      <c r="W103" s="35">
        <f t="shared" si="58"/>
        <v>50309.49</v>
      </c>
      <c r="X103" s="35"/>
      <c r="Y103" s="35"/>
      <c r="Z103" s="40">
        <v>0.3</v>
      </c>
      <c r="AA103" s="35">
        <f t="shared" si="60"/>
        <v>21561.21</v>
      </c>
      <c r="AB103" s="35"/>
      <c r="AC103" s="35"/>
      <c r="AD103" s="93">
        <f t="shared" si="45"/>
        <v>0</v>
      </c>
      <c r="AE103" s="97">
        <f t="shared" si="61"/>
        <v>1</v>
      </c>
      <c r="AF103" s="12"/>
      <c r="AG103" s="12"/>
      <c r="AH103" s="12"/>
      <c r="AI103" s="12">
        <f t="shared" si="62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7"/>
        <v>0</v>
      </c>
      <c r="P105" s="35"/>
      <c r="Q105" s="35"/>
      <c r="R105" s="40"/>
      <c r="S105" s="35">
        <f t="shared" ref="S105:S113" si="66">+R105*E105</f>
        <v>0</v>
      </c>
      <c r="T105" s="35"/>
      <c r="U105" s="35"/>
      <c r="V105" s="40"/>
      <c r="W105" s="35">
        <f t="shared" si="58"/>
        <v>0</v>
      </c>
      <c r="X105" s="35"/>
      <c r="Y105" s="35"/>
      <c r="Z105" s="40"/>
      <c r="AA105" s="35">
        <f t="shared" ref="AA105:AA113" si="67">+Z105*E105</f>
        <v>0</v>
      </c>
      <c r="AB105" s="35"/>
      <c r="AC105" s="35"/>
      <c r="AD105" s="93">
        <f t="shared" si="45"/>
        <v>1</v>
      </c>
      <c r="AE105" s="97">
        <f t="shared" ref="AE105:AE113" si="68">100%-AD105</f>
        <v>0</v>
      </c>
      <c r="AF105" s="12"/>
      <c r="AG105" s="12"/>
      <c r="AH105" s="12"/>
      <c r="AI105" s="12">
        <f t="shared" ref="AI105:AI113" si="69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0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7"/>
        <v>0</v>
      </c>
      <c r="P106" s="35"/>
      <c r="Q106" s="35"/>
      <c r="R106" s="40"/>
      <c r="S106" s="35">
        <f t="shared" si="66"/>
        <v>0</v>
      </c>
      <c r="T106" s="35"/>
      <c r="U106" s="35"/>
      <c r="V106" s="40"/>
      <c r="W106" s="35">
        <f t="shared" si="58"/>
        <v>0</v>
      </c>
      <c r="X106" s="35"/>
      <c r="Y106" s="35"/>
      <c r="Z106" s="40"/>
      <c r="AA106" s="35">
        <f t="shared" si="67"/>
        <v>0</v>
      </c>
      <c r="AB106" s="35"/>
      <c r="AC106" s="35"/>
      <c r="AD106" s="93">
        <f t="shared" si="45"/>
        <v>1</v>
      </c>
      <c r="AE106" s="97">
        <f t="shared" si="68"/>
        <v>0</v>
      </c>
      <c r="AF106" s="12"/>
      <c r="AG106" s="12"/>
      <c r="AH106" s="12"/>
      <c r="AI106" s="12">
        <f t="shared" si="69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0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7"/>
        <v>0</v>
      </c>
      <c r="P107" s="35"/>
      <c r="Q107" s="35"/>
      <c r="R107" s="40"/>
      <c r="S107" s="35">
        <f t="shared" si="66"/>
        <v>0</v>
      </c>
      <c r="T107" s="35"/>
      <c r="U107" s="35"/>
      <c r="V107" s="40"/>
      <c r="W107" s="35">
        <f t="shared" si="58"/>
        <v>0</v>
      </c>
      <c r="X107" s="35"/>
      <c r="Y107" s="35"/>
      <c r="Z107" s="40"/>
      <c r="AA107" s="35">
        <f t="shared" si="67"/>
        <v>0</v>
      </c>
      <c r="AB107" s="35"/>
      <c r="AC107" s="35"/>
      <c r="AD107" s="93">
        <f t="shared" si="45"/>
        <v>1</v>
      </c>
      <c r="AE107" s="97">
        <f t="shared" si="68"/>
        <v>0</v>
      </c>
      <c r="AF107" s="12"/>
      <c r="AG107" s="12"/>
      <c r="AH107" s="12"/>
      <c r="AI107" s="12">
        <f t="shared" si="69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0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7"/>
        <v>0</v>
      </c>
      <c r="P108" s="35"/>
      <c r="Q108" s="35"/>
      <c r="R108" s="40"/>
      <c r="S108" s="35">
        <f t="shared" si="66"/>
        <v>0</v>
      </c>
      <c r="T108" s="35"/>
      <c r="U108" s="35"/>
      <c r="V108" s="40"/>
      <c r="W108" s="35">
        <f t="shared" si="58"/>
        <v>0</v>
      </c>
      <c r="X108" s="35"/>
      <c r="Y108" s="35"/>
      <c r="Z108" s="40"/>
      <c r="AA108" s="35">
        <f t="shared" si="67"/>
        <v>0</v>
      </c>
      <c r="AB108" s="35"/>
      <c r="AC108" s="35"/>
      <c r="AD108" s="93">
        <f t="shared" si="45"/>
        <v>1</v>
      </c>
      <c r="AE108" s="97">
        <f t="shared" si="68"/>
        <v>0</v>
      </c>
      <c r="AF108" s="12"/>
      <c r="AG108" s="12"/>
      <c r="AH108" s="12"/>
      <c r="AI108" s="12">
        <f t="shared" si="69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0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7"/>
        <v>160738.82055</v>
      </c>
      <c r="P109" s="40">
        <f>N109</f>
        <v>0.74550000000000005</v>
      </c>
      <c r="Q109" s="35">
        <f t="shared" ref="Q109" si="71">+P109*$E109</f>
        <v>160738.82055</v>
      </c>
      <c r="R109" s="40"/>
      <c r="S109" s="35">
        <f t="shared" si="66"/>
        <v>0</v>
      </c>
      <c r="T109" s="35"/>
      <c r="U109" s="35"/>
      <c r="V109" s="40"/>
      <c r="W109" s="35">
        <f t="shared" si="58"/>
        <v>0</v>
      </c>
      <c r="X109" s="35"/>
      <c r="Y109" s="35"/>
      <c r="Z109" s="40"/>
      <c r="AA109" s="35">
        <f t="shared" si="67"/>
        <v>0</v>
      </c>
      <c r="AB109" s="35"/>
      <c r="AC109" s="35"/>
      <c r="AD109" s="93">
        <f t="shared" si="45"/>
        <v>1</v>
      </c>
      <c r="AE109" s="97">
        <f t="shared" si="68"/>
        <v>0</v>
      </c>
      <c r="AF109" s="12"/>
      <c r="AG109" s="12"/>
      <c r="AH109" s="12"/>
      <c r="AI109" s="12">
        <f t="shared" si="69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0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2">+J110*$E110</f>
        <v>0</v>
      </c>
      <c r="L110" s="40"/>
      <c r="M110" s="35">
        <f t="shared" si="50"/>
        <v>0</v>
      </c>
      <c r="N110" s="40"/>
      <c r="O110" s="35">
        <f t="shared" si="57"/>
        <v>0</v>
      </c>
      <c r="P110" s="35"/>
      <c r="Q110" s="35"/>
      <c r="R110" s="40">
        <v>1</v>
      </c>
      <c r="S110" s="35">
        <f t="shared" si="66"/>
        <v>287482.8</v>
      </c>
      <c r="T110" s="105">
        <v>0.9</v>
      </c>
      <c r="U110" s="106">
        <f t="shared" ref="U110" si="73">E110*T110</f>
        <v>258734.52</v>
      </c>
      <c r="V110" s="40"/>
      <c r="W110" s="35">
        <f t="shared" si="58"/>
        <v>0</v>
      </c>
      <c r="X110" s="35"/>
      <c r="Y110" s="35"/>
      <c r="Z110" s="40"/>
      <c r="AA110" s="35">
        <f t="shared" si="67"/>
        <v>0</v>
      </c>
      <c r="AB110" s="35"/>
      <c r="AC110" s="35"/>
      <c r="AD110" s="93">
        <f t="shared" si="45"/>
        <v>0.9</v>
      </c>
      <c r="AE110" s="97">
        <f t="shared" si="68"/>
        <v>9.9999999999999978E-2</v>
      </c>
      <c r="AF110" s="12"/>
      <c r="AG110" s="12"/>
      <c r="AH110" s="12"/>
      <c r="AI110" s="12">
        <f t="shared" si="69"/>
        <v>9.9999999999999978E-2</v>
      </c>
      <c r="AJ110" s="83">
        <v>0.4</v>
      </c>
      <c r="AK110" s="12">
        <f t="shared" si="48"/>
        <v>-0.30000000000000004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0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2"/>
        <v>0</v>
      </c>
      <c r="L111" s="40">
        <v>0.6</v>
      </c>
      <c r="M111" s="35">
        <f t="shared" si="50"/>
        <v>43122.42</v>
      </c>
      <c r="N111" s="40"/>
      <c r="O111" s="35">
        <f t="shared" si="57"/>
        <v>0</v>
      </c>
      <c r="P111" s="35"/>
      <c r="Q111" s="35"/>
      <c r="R111" s="40">
        <v>0.4</v>
      </c>
      <c r="S111" s="35">
        <f t="shared" si="66"/>
        <v>28748.28</v>
      </c>
      <c r="T111" s="105">
        <v>0.4</v>
      </c>
      <c r="U111" s="106">
        <f t="shared" ref="U111" si="74">E111*T111</f>
        <v>28748.28</v>
      </c>
      <c r="V111" s="40"/>
      <c r="W111" s="35">
        <f t="shared" si="58"/>
        <v>0</v>
      </c>
      <c r="X111" s="35"/>
      <c r="Y111" s="35"/>
      <c r="Z111" s="40"/>
      <c r="AA111" s="35">
        <f t="shared" si="67"/>
        <v>0</v>
      </c>
      <c r="AB111" s="35"/>
      <c r="AC111" s="35"/>
      <c r="AD111" s="93">
        <f t="shared" si="45"/>
        <v>1</v>
      </c>
      <c r="AE111" s="97">
        <f t="shared" si="68"/>
        <v>0</v>
      </c>
      <c r="AF111" s="12"/>
      <c r="AG111" s="12"/>
      <c r="AH111" s="12"/>
      <c r="AI111" s="12">
        <f t="shared" si="69"/>
        <v>0</v>
      </c>
      <c r="AJ111" s="83">
        <v>0.30000000000000004</v>
      </c>
      <c r="AK111" s="12">
        <f t="shared" si="48"/>
        <v>-0.30000000000000004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0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2"/>
        <v>0</v>
      </c>
      <c r="L112" s="40"/>
      <c r="M112" s="35">
        <f t="shared" si="50"/>
        <v>0</v>
      </c>
      <c r="N112" s="40"/>
      <c r="O112" s="35">
        <f t="shared" si="57"/>
        <v>0</v>
      </c>
      <c r="P112" s="35"/>
      <c r="Q112" s="35"/>
      <c r="R112" s="40">
        <v>1</v>
      </c>
      <c r="S112" s="35">
        <f t="shared" si="66"/>
        <v>71870.7</v>
      </c>
      <c r="T112" s="105">
        <v>0.9</v>
      </c>
      <c r="U112" s="106">
        <f t="shared" ref="U112" si="75">E112*T112</f>
        <v>64683.63</v>
      </c>
      <c r="V112" s="40"/>
      <c r="W112" s="35">
        <f t="shared" si="58"/>
        <v>0</v>
      </c>
      <c r="X112" s="35"/>
      <c r="Y112" s="35"/>
      <c r="Z112" s="40"/>
      <c r="AA112" s="35">
        <f t="shared" si="67"/>
        <v>0</v>
      </c>
      <c r="AB112" s="35"/>
      <c r="AC112" s="35"/>
      <c r="AD112" s="93">
        <f t="shared" si="45"/>
        <v>0.9</v>
      </c>
      <c r="AE112" s="97">
        <f t="shared" si="68"/>
        <v>9.9999999999999978E-2</v>
      </c>
      <c r="AF112" s="12"/>
      <c r="AG112" s="12"/>
      <c r="AH112" s="12"/>
      <c r="AI112" s="12">
        <f t="shared" si="69"/>
        <v>9.9999999999999978E-2</v>
      </c>
      <c r="AJ112" s="83">
        <v>0.4</v>
      </c>
      <c r="AK112" s="12">
        <f t="shared" si="48"/>
        <v>-0.30000000000000004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0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2"/>
        <v>0</v>
      </c>
      <c r="L113" s="40"/>
      <c r="M113" s="35">
        <f t="shared" si="50"/>
        <v>0</v>
      </c>
      <c r="N113" s="40"/>
      <c r="O113" s="35">
        <f t="shared" si="57"/>
        <v>0</v>
      </c>
      <c r="P113" s="35"/>
      <c r="Q113" s="35"/>
      <c r="R113" s="40"/>
      <c r="S113" s="35">
        <f t="shared" si="66"/>
        <v>0</v>
      </c>
      <c r="T113" s="35"/>
      <c r="U113" s="35"/>
      <c r="V113" s="40"/>
      <c r="W113" s="35">
        <f t="shared" si="58"/>
        <v>0</v>
      </c>
      <c r="X113" s="35"/>
      <c r="Y113" s="35"/>
      <c r="Z113" s="40">
        <v>1</v>
      </c>
      <c r="AA113" s="35">
        <f t="shared" si="67"/>
        <v>71870.7</v>
      </c>
      <c r="AB113" s="35"/>
      <c r="AC113" s="35"/>
      <c r="AD113" s="93">
        <f t="shared" si="45"/>
        <v>0</v>
      </c>
      <c r="AE113" s="97">
        <f t="shared" si="68"/>
        <v>1</v>
      </c>
      <c r="AF113" s="12"/>
      <c r="AG113" s="12"/>
      <c r="AH113" s="12"/>
      <c r="AI113" s="12">
        <f t="shared" si="69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2"/>
        <v>62287.94</v>
      </c>
      <c r="L115" s="40"/>
      <c r="M115" s="35">
        <f t="shared" si="50"/>
        <v>0</v>
      </c>
      <c r="N115" s="40"/>
      <c r="O115" s="35">
        <f t="shared" si="57"/>
        <v>0</v>
      </c>
      <c r="P115" s="35"/>
      <c r="Q115" s="35"/>
      <c r="R115" s="40"/>
      <c r="S115" s="35">
        <f t="shared" ref="S115:S123" si="76">+R115*E115</f>
        <v>0</v>
      </c>
      <c r="T115" s="35"/>
      <c r="U115" s="35"/>
      <c r="V115" s="40"/>
      <c r="W115" s="35">
        <f t="shared" si="58"/>
        <v>0</v>
      </c>
      <c r="X115" s="35"/>
      <c r="Y115" s="35"/>
      <c r="Z115" s="40"/>
      <c r="AA115" s="35">
        <f t="shared" ref="AA115:AA123" si="77">+Z115*E115</f>
        <v>0</v>
      </c>
      <c r="AB115" s="35"/>
      <c r="AC115" s="35"/>
      <c r="AD115" s="93">
        <f t="shared" si="45"/>
        <v>1</v>
      </c>
      <c r="AE115" s="97">
        <f t="shared" ref="AE115:AE123" si="78">100%-AD115</f>
        <v>0</v>
      </c>
      <c r="AF115" s="12"/>
      <c r="AG115" s="12"/>
      <c r="AH115" s="12"/>
      <c r="AI115" s="12">
        <f t="shared" ref="AI115:AI123" si="79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0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2"/>
        <v>404871.61</v>
      </c>
      <c r="L116" s="40"/>
      <c r="M116" s="35">
        <f t="shared" si="50"/>
        <v>0</v>
      </c>
      <c r="N116" s="40"/>
      <c r="O116" s="35">
        <f t="shared" si="57"/>
        <v>0</v>
      </c>
      <c r="P116" s="35"/>
      <c r="Q116" s="35"/>
      <c r="R116" s="40"/>
      <c r="S116" s="35">
        <f t="shared" si="76"/>
        <v>0</v>
      </c>
      <c r="T116" s="35"/>
      <c r="U116" s="35"/>
      <c r="V116" s="40"/>
      <c r="W116" s="35">
        <f t="shared" si="58"/>
        <v>0</v>
      </c>
      <c r="X116" s="35"/>
      <c r="Y116" s="35"/>
      <c r="Z116" s="40"/>
      <c r="AA116" s="35">
        <f t="shared" si="77"/>
        <v>0</v>
      </c>
      <c r="AB116" s="35"/>
      <c r="AC116" s="35"/>
      <c r="AD116" s="93">
        <f t="shared" si="45"/>
        <v>1</v>
      </c>
      <c r="AE116" s="97">
        <f t="shared" si="78"/>
        <v>0</v>
      </c>
      <c r="AF116" s="12"/>
      <c r="AG116" s="12"/>
      <c r="AH116" s="12"/>
      <c r="AI116" s="12">
        <f t="shared" si="79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0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2"/>
        <v>0</v>
      </c>
      <c r="L117" s="40">
        <v>1</v>
      </c>
      <c r="M117" s="35">
        <f t="shared" si="50"/>
        <v>467159.55</v>
      </c>
      <c r="N117" s="40"/>
      <c r="O117" s="35">
        <f t="shared" si="57"/>
        <v>0</v>
      </c>
      <c r="P117" s="35"/>
      <c r="Q117" s="35"/>
      <c r="R117" s="40"/>
      <c r="S117" s="35">
        <f t="shared" si="76"/>
        <v>0</v>
      </c>
      <c r="T117" s="35"/>
      <c r="U117" s="35"/>
      <c r="V117" s="40"/>
      <c r="W117" s="35">
        <f t="shared" si="58"/>
        <v>0</v>
      </c>
      <c r="X117" s="35"/>
      <c r="Y117" s="35"/>
      <c r="Z117" s="40"/>
      <c r="AA117" s="35">
        <f t="shared" si="77"/>
        <v>0</v>
      </c>
      <c r="AB117" s="35"/>
      <c r="AC117" s="35"/>
      <c r="AD117" s="93">
        <f t="shared" si="45"/>
        <v>1</v>
      </c>
      <c r="AE117" s="97">
        <f t="shared" si="78"/>
        <v>0</v>
      </c>
      <c r="AF117" s="12"/>
      <c r="AG117" s="12"/>
      <c r="AH117" s="12"/>
      <c r="AI117" s="12">
        <f t="shared" si="79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0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2"/>
        <v>0</v>
      </c>
      <c r="L118" s="40">
        <v>1</v>
      </c>
      <c r="M118" s="35">
        <f t="shared" si="50"/>
        <v>622879.4</v>
      </c>
      <c r="N118" s="40"/>
      <c r="O118" s="35">
        <f t="shared" si="57"/>
        <v>0</v>
      </c>
      <c r="P118" s="35"/>
      <c r="Q118" s="35"/>
      <c r="R118" s="40"/>
      <c r="S118" s="35">
        <f t="shared" si="76"/>
        <v>0</v>
      </c>
      <c r="T118" s="35"/>
      <c r="U118" s="35"/>
      <c r="V118" s="40"/>
      <c r="W118" s="35">
        <f t="shared" si="58"/>
        <v>0</v>
      </c>
      <c r="X118" s="35"/>
      <c r="Y118" s="35"/>
      <c r="Z118" s="40"/>
      <c r="AA118" s="35">
        <f t="shared" si="77"/>
        <v>0</v>
      </c>
      <c r="AB118" s="35"/>
      <c r="AC118" s="35"/>
      <c r="AD118" s="93">
        <f t="shared" si="45"/>
        <v>1</v>
      </c>
      <c r="AE118" s="97">
        <f t="shared" si="78"/>
        <v>0</v>
      </c>
      <c r="AF118" s="12"/>
      <c r="AG118" s="12"/>
      <c r="AH118" s="12"/>
      <c r="AI118" s="12">
        <f t="shared" si="79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0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2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7"/>
        <v>348407.59239000001</v>
      </c>
      <c r="P119" s="40">
        <f>N119</f>
        <v>0.74580000000000002</v>
      </c>
      <c r="Q119" s="35">
        <f t="shared" ref="Q119" si="81">+P119*$E119</f>
        <v>348407.59239000001</v>
      </c>
      <c r="R119" s="40"/>
      <c r="S119" s="35">
        <f t="shared" si="76"/>
        <v>0</v>
      </c>
      <c r="T119" s="35"/>
      <c r="U119" s="35"/>
      <c r="V119" s="40"/>
      <c r="W119" s="35">
        <f t="shared" si="58"/>
        <v>0</v>
      </c>
      <c r="X119" s="35"/>
      <c r="Y119" s="35"/>
      <c r="Z119" s="40"/>
      <c r="AA119" s="35">
        <f t="shared" si="77"/>
        <v>0</v>
      </c>
      <c r="AB119" s="35"/>
      <c r="AC119" s="35"/>
      <c r="AD119" s="93">
        <f t="shared" si="45"/>
        <v>1</v>
      </c>
      <c r="AE119" s="97">
        <f t="shared" si="78"/>
        <v>0</v>
      </c>
      <c r="AF119" s="12"/>
      <c r="AG119" s="12"/>
      <c r="AH119" s="12"/>
      <c r="AI119" s="12">
        <f t="shared" si="79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0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2"/>
        <v>0</v>
      </c>
      <c r="L120" s="40"/>
      <c r="M120" s="35">
        <f t="shared" si="50"/>
        <v>0</v>
      </c>
      <c r="N120" s="40"/>
      <c r="O120" s="35">
        <f t="shared" si="57"/>
        <v>0</v>
      </c>
      <c r="P120" s="35"/>
      <c r="Q120" s="35"/>
      <c r="R120" s="40">
        <v>1</v>
      </c>
      <c r="S120" s="35">
        <f t="shared" si="76"/>
        <v>622879.4</v>
      </c>
      <c r="T120" s="40">
        <v>1</v>
      </c>
      <c r="U120" s="35">
        <f>T120*E120</f>
        <v>622879.4</v>
      </c>
      <c r="V120" s="40"/>
      <c r="W120" s="35">
        <f t="shared" si="58"/>
        <v>0</v>
      </c>
      <c r="X120" s="35"/>
      <c r="Y120" s="35"/>
      <c r="Z120" s="40"/>
      <c r="AA120" s="35">
        <f t="shared" si="77"/>
        <v>0</v>
      </c>
      <c r="AB120" s="35"/>
      <c r="AC120" s="35"/>
      <c r="AD120" s="93">
        <f t="shared" si="45"/>
        <v>1</v>
      </c>
      <c r="AE120" s="97">
        <f t="shared" si="78"/>
        <v>0</v>
      </c>
      <c r="AF120" s="12"/>
      <c r="AG120" s="12"/>
      <c r="AH120" s="12"/>
      <c r="AI120" s="12">
        <f t="shared" si="79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0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2"/>
        <v>0</v>
      </c>
      <c r="L121" s="40"/>
      <c r="M121" s="35">
        <f t="shared" si="50"/>
        <v>0</v>
      </c>
      <c r="N121" s="40"/>
      <c r="O121" s="35">
        <f t="shared" si="57"/>
        <v>0</v>
      </c>
      <c r="P121" s="35"/>
      <c r="Q121" s="35"/>
      <c r="R121" s="40">
        <v>1</v>
      </c>
      <c r="S121" s="35">
        <f t="shared" si="76"/>
        <v>155719.85</v>
      </c>
      <c r="T121" s="105">
        <v>0.85</v>
      </c>
      <c r="U121" s="106">
        <f t="shared" ref="U121" si="82">E121*T121</f>
        <v>132361.8725</v>
      </c>
      <c r="V121" s="40"/>
      <c r="W121" s="35">
        <f t="shared" si="58"/>
        <v>0</v>
      </c>
      <c r="X121" s="35"/>
      <c r="Y121" s="35"/>
      <c r="Z121" s="40"/>
      <c r="AA121" s="35">
        <f t="shared" si="77"/>
        <v>0</v>
      </c>
      <c r="AB121" s="35"/>
      <c r="AC121" s="35"/>
      <c r="AD121" s="93">
        <f t="shared" si="45"/>
        <v>0.85</v>
      </c>
      <c r="AE121" s="97">
        <f t="shared" si="78"/>
        <v>0.15000000000000002</v>
      </c>
      <c r="AF121" s="12"/>
      <c r="AG121" s="12"/>
      <c r="AH121" s="12"/>
      <c r="AI121" s="12">
        <f t="shared" si="79"/>
        <v>0.15000000000000002</v>
      </c>
      <c r="AJ121" s="83">
        <v>0.4</v>
      </c>
      <c r="AK121" s="12">
        <f t="shared" si="48"/>
        <v>-0.25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0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2"/>
        <v>0</v>
      </c>
      <c r="L122" s="40"/>
      <c r="M122" s="35">
        <f t="shared" si="50"/>
        <v>0</v>
      </c>
      <c r="N122" s="40"/>
      <c r="O122" s="35">
        <f t="shared" si="57"/>
        <v>0</v>
      </c>
      <c r="P122" s="35"/>
      <c r="Q122" s="35"/>
      <c r="R122" s="40">
        <v>1</v>
      </c>
      <c r="S122" s="35">
        <f t="shared" si="76"/>
        <v>155719.85</v>
      </c>
      <c r="T122" s="105">
        <v>0.85</v>
      </c>
      <c r="U122" s="106">
        <f>T122*E122</f>
        <v>132361.8725</v>
      </c>
      <c r="V122" s="40"/>
      <c r="W122" s="35">
        <f t="shared" si="58"/>
        <v>0</v>
      </c>
      <c r="X122" s="35"/>
      <c r="Y122" s="35"/>
      <c r="Z122" s="40"/>
      <c r="AA122" s="35">
        <f t="shared" si="77"/>
        <v>0</v>
      </c>
      <c r="AB122" s="35"/>
      <c r="AC122" s="35"/>
      <c r="AD122" s="93">
        <f t="shared" si="45"/>
        <v>0.85</v>
      </c>
      <c r="AE122" s="97">
        <f t="shared" si="78"/>
        <v>0.15000000000000002</v>
      </c>
      <c r="AF122" s="12"/>
      <c r="AG122" s="12"/>
      <c r="AH122" s="12"/>
      <c r="AI122" s="12">
        <f t="shared" si="79"/>
        <v>0.15000000000000002</v>
      </c>
      <c r="AJ122" s="83">
        <v>0.4</v>
      </c>
      <c r="AK122" s="12">
        <f t="shared" si="48"/>
        <v>-0.25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0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2"/>
        <v>0</v>
      </c>
      <c r="L123" s="40"/>
      <c r="M123" s="35">
        <f t="shared" si="50"/>
        <v>0</v>
      </c>
      <c r="N123" s="40"/>
      <c r="O123" s="35">
        <f t="shared" si="57"/>
        <v>0</v>
      </c>
      <c r="P123" s="35"/>
      <c r="Q123" s="35"/>
      <c r="R123" s="40"/>
      <c r="S123" s="35">
        <f t="shared" si="76"/>
        <v>0</v>
      </c>
      <c r="T123" s="35"/>
      <c r="U123" s="35"/>
      <c r="V123" s="40">
        <v>0.7</v>
      </c>
      <c r="W123" s="35">
        <f t="shared" si="58"/>
        <v>109003.895</v>
      </c>
      <c r="X123" s="105"/>
      <c r="Y123" s="106"/>
      <c r="Z123" s="40">
        <v>0.3</v>
      </c>
      <c r="AA123" s="35">
        <f t="shared" si="77"/>
        <v>46715.955000000002</v>
      </c>
      <c r="AB123" s="35"/>
      <c r="AC123" s="35"/>
      <c r="AD123" s="93">
        <f t="shared" si="45"/>
        <v>0</v>
      </c>
      <c r="AE123" s="97">
        <f t="shared" si="78"/>
        <v>1</v>
      </c>
      <c r="AF123" s="12"/>
      <c r="AG123" s="12"/>
      <c r="AH123" s="12"/>
      <c r="AI123" s="12">
        <f t="shared" si="79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2"/>
        <v>62287.94</v>
      </c>
      <c r="L125" s="40"/>
      <c r="M125" s="35">
        <f t="shared" si="50"/>
        <v>0</v>
      </c>
      <c r="N125" s="40"/>
      <c r="O125" s="35">
        <f t="shared" si="57"/>
        <v>0</v>
      </c>
      <c r="P125" s="35"/>
      <c r="Q125" s="35"/>
      <c r="R125" s="40"/>
      <c r="S125" s="35">
        <f t="shared" ref="S125:S134" si="83">+R125*E125</f>
        <v>0</v>
      </c>
      <c r="T125" s="35"/>
      <c r="U125" s="35"/>
      <c r="V125" s="40"/>
      <c r="W125" s="35">
        <f t="shared" si="58"/>
        <v>0</v>
      </c>
      <c r="X125" s="35"/>
      <c r="Y125" s="35"/>
      <c r="Z125" s="40"/>
      <c r="AA125" s="35">
        <f t="shared" ref="AA125:AA134" si="84">+Z125*E125</f>
        <v>0</v>
      </c>
      <c r="AB125" s="35"/>
      <c r="AC125" s="35"/>
      <c r="AD125" s="93">
        <f t="shared" si="45"/>
        <v>1</v>
      </c>
      <c r="AE125" s="97">
        <f t="shared" ref="AE125:AE134" si="85">100%-AD125</f>
        <v>0</v>
      </c>
      <c r="AF125" s="12"/>
      <c r="AG125" s="12"/>
      <c r="AH125" s="12"/>
      <c r="AI125" s="12">
        <f t="shared" ref="AI125:AI134" si="86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7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2"/>
        <v>242922.96599999999</v>
      </c>
      <c r="L126" s="40"/>
      <c r="M126" s="35">
        <f t="shared" si="50"/>
        <v>0</v>
      </c>
      <c r="N126" s="40">
        <v>0.4</v>
      </c>
      <c r="O126" s="35">
        <f t="shared" si="57"/>
        <v>161948.644</v>
      </c>
      <c r="P126" s="40">
        <f>N126</f>
        <v>0.4</v>
      </c>
      <c r="Q126" s="35">
        <f t="shared" ref="Q126:Q130" si="88">+P126*$E126</f>
        <v>161948.644</v>
      </c>
      <c r="R126" s="40"/>
      <c r="S126" s="35">
        <f t="shared" si="83"/>
        <v>0</v>
      </c>
      <c r="T126" s="35"/>
      <c r="U126" s="35"/>
      <c r="V126" s="40"/>
      <c r="W126" s="35">
        <f t="shared" si="58"/>
        <v>0</v>
      </c>
      <c r="X126" s="35"/>
      <c r="Y126" s="35"/>
      <c r="Z126" s="40"/>
      <c r="AA126" s="35">
        <f t="shared" si="84"/>
        <v>0</v>
      </c>
      <c r="AB126" s="35"/>
      <c r="AC126" s="35"/>
      <c r="AD126" s="93">
        <f t="shared" si="45"/>
        <v>1</v>
      </c>
      <c r="AE126" s="97">
        <f t="shared" si="85"/>
        <v>0</v>
      </c>
      <c r="AF126" s="12"/>
      <c r="AG126" s="12"/>
      <c r="AH126" s="12"/>
      <c r="AI126" s="12">
        <f t="shared" si="86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7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2"/>
        <v>0</v>
      </c>
      <c r="L127" s="40"/>
      <c r="M127" s="35">
        <f t="shared" si="50"/>
        <v>0</v>
      </c>
      <c r="N127" s="40">
        <v>1</v>
      </c>
      <c r="O127" s="35">
        <f t="shared" si="57"/>
        <v>467159.55</v>
      </c>
      <c r="P127" s="40">
        <f t="shared" ref="P127:P129" si="89">N127</f>
        <v>1</v>
      </c>
      <c r="Q127" s="35">
        <f t="shared" si="88"/>
        <v>467159.55</v>
      </c>
      <c r="R127" s="40"/>
      <c r="S127" s="35">
        <f t="shared" si="83"/>
        <v>0</v>
      </c>
      <c r="T127" s="35"/>
      <c r="U127" s="35"/>
      <c r="V127" s="40"/>
      <c r="W127" s="35">
        <f t="shared" si="58"/>
        <v>0</v>
      </c>
      <c r="X127" s="35"/>
      <c r="Y127" s="35"/>
      <c r="Z127" s="40"/>
      <c r="AA127" s="35">
        <f t="shared" si="84"/>
        <v>0</v>
      </c>
      <c r="AB127" s="35"/>
      <c r="AC127" s="35"/>
      <c r="AD127" s="93">
        <f t="shared" si="45"/>
        <v>1</v>
      </c>
      <c r="AE127" s="97">
        <f t="shared" si="85"/>
        <v>0</v>
      </c>
      <c r="AF127" s="12"/>
      <c r="AG127" s="12"/>
      <c r="AH127" s="12"/>
      <c r="AI127" s="12">
        <f t="shared" si="86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7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2"/>
        <v>0</v>
      </c>
      <c r="L128" s="40"/>
      <c r="M128" s="35">
        <f t="shared" si="50"/>
        <v>0</v>
      </c>
      <c r="N128" s="40">
        <v>1</v>
      </c>
      <c r="O128" s="35">
        <f t="shared" si="57"/>
        <v>467159.55</v>
      </c>
      <c r="P128" s="40">
        <f t="shared" si="89"/>
        <v>1</v>
      </c>
      <c r="Q128" s="35">
        <f t="shared" si="88"/>
        <v>467159.55</v>
      </c>
      <c r="R128" s="40"/>
      <c r="S128" s="35">
        <f t="shared" si="83"/>
        <v>0</v>
      </c>
      <c r="T128" s="35"/>
      <c r="U128" s="35"/>
      <c r="V128" s="40"/>
      <c r="W128" s="35">
        <f t="shared" si="58"/>
        <v>0</v>
      </c>
      <c r="X128" s="35"/>
      <c r="Y128" s="35"/>
      <c r="Z128" s="40"/>
      <c r="AA128" s="35">
        <f t="shared" si="84"/>
        <v>0</v>
      </c>
      <c r="AB128" s="35"/>
      <c r="AC128" s="35"/>
      <c r="AD128" s="93">
        <f t="shared" si="45"/>
        <v>1</v>
      </c>
      <c r="AE128" s="97">
        <f t="shared" si="85"/>
        <v>0</v>
      </c>
      <c r="AF128" s="12"/>
      <c r="AG128" s="12"/>
      <c r="AH128" s="12"/>
      <c r="AI128" s="12">
        <f t="shared" si="86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7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2"/>
        <v>0</v>
      </c>
      <c r="L129" s="40"/>
      <c r="M129" s="35">
        <f t="shared" si="50"/>
        <v>0</v>
      </c>
      <c r="N129" s="40">
        <v>1</v>
      </c>
      <c r="O129" s="35">
        <f t="shared" si="57"/>
        <v>467159.55</v>
      </c>
      <c r="P129" s="40">
        <f t="shared" si="89"/>
        <v>1</v>
      </c>
      <c r="Q129" s="35">
        <f t="shared" si="88"/>
        <v>467159.55</v>
      </c>
      <c r="R129" s="40"/>
      <c r="S129" s="35">
        <f t="shared" si="83"/>
        <v>0</v>
      </c>
      <c r="T129" s="35"/>
      <c r="U129" s="35"/>
      <c r="V129" s="40"/>
      <c r="W129" s="35">
        <f t="shared" si="58"/>
        <v>0</v>
      </c>
      <c r="X129" s="35"/>
      <c r="Y129" s="35"/>
      <c r="Z129" s="40"/>
      <c r="AA129" s="35">
        <f t="shared" si="84"/>
        <v>0</v>
      </c>
      <c r="AB129" s="35"/>
      <c r="AC129" s="35"/>
      <c r="AD129" s="93">
        <f t="shared" si="45"/>
        <v>1</v>
      </c>
      <c r="AE129" s="97">
        <f t="shared" si="85"/>
        <v>0</v>
      </c>
      <c r="AF129" s="12"/>
      <c r="AG129" s="12"/>
      <c r="AH129" s="12"/>
      <c r="AI129" s="12">
        <f t="shared" si="86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7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2"/>
        <v>0</v>
      </c>
      <c r="L130" s="40"/>
      <c r="M130" s="35">
        <f t="shared" si="50"/>
        <v>0</v>
      </c>
      <c r="N130" s="40"/>
      <c r="O130" s="35">
        <f t="shared" si="57"/>
        <v>0</v>
      </c>
      <c r="P130" s="40"/>
      <c r="Q130" s="35">
        <f t="shared" si="88"/>
        <v>0</v>
      </c>
      <c r="R130" s="40">
        <v>1</v>
      </c>
      <c r="S130" s="35">
        <f t="shared" si="83"/>
        <v>622879.4</v>
      </c>
      <c r="T130" s="40">
        <v>1</v>
      </c>
      <c r="U130" s="35">
        <f>T130*E130</f>
        <v>622879.4</v>
      </c>
      <c r="V130" s="40"/>
      <c r="W130" s="35">
        <f t="shared" si="58"/>
        <v>0</v>
      </c>
      <c r="X130" s="35"/>
      <c r="Y130" s="35"/>
      <c r="Z130" s="40"/>
      <c r="AA130" s="35">
        <f t="shared" si="84"/>
        <v>0</v>
      </c>
      <c r="AB130" s="35"/>
      <c r="AC130" s="35"/>
      <c r="AD130" s="93">
        <f t="shared" si="45"/>
        <v>1</v>
      </c>
      <c r="AE130" s="97">
        <f t="shared" si="85"/>
        <v>0</v>
      </c>
      <c r="AF130" s="12"/>
      <c r="AG130" s="12"/>
      <c r="AH130" s="12"/>
      <c r="AI130" s="12">
        <f t="shared" si="86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7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2"/>
        <v>0</v>
      </c>
      <c r="L131" s="40"/>
      <c r="M131" s="35">
        <f t="shared" si="50"/>
        <v>0</v>
      </c>
      <c r="N131" s="40"/>
      <c r="O131" s="35">
        <f t="shared" si="57"/>
        <v>0</v>
      </c>
      <c r="P131" s="35"/>
      <c r="Q131" s="35"/>
      <c r="R131" s="40">
        <v>1</v>
      </c>
      <c r="S131" s="35">
        <f t="shared" si="83"/>
        <v>155719.85</v>
      </c>
      <c r="T131" s="105">
        <v>0.8</v>
      </c>
      <c r="U131" s="106">
        <f t="shared" ref="U131:U132" si="90">E131*T131</f>
        <v>124575.88</v>
      </c>
      <c r="V131" s="40"/>
      <c r="W131" s="35">
        <f t="shared" si="58"/>
        <v>0</v>
      </c>
      <c r="X131" s="35"/>
      <c r="Y131" s="35"/>
      <c r="Z131" s="40"/>
      <c r="AA131" s="35">
        <f t="shared" si="84"/>
        <v>0</v>
      </c>
      <c r="AB131" s="35"/>
      <c r="AC131" s="35"/>
      <c r="AD131" s="93">
        <f t="shared" si="45"/>
        <v>0.8</v>
      </c>
      <c r="AE131" s="97">
        <f t="shared" si="85"/>
        <v>0.19999999999999996</v>
      </c>
      <c r="AF131" s="12"/>
      <c r="AG131" s="12"/>
      <c r="AH131" s="12"/>
      <c r="AI131" s="12">
        <f t="shared" si="86"/>
        <v>0.19999999999999996</v>
      </c>
      <c r="AJ131" s="83">
        <v>0.4</v>
      </c>
      <c r="AK131" s="12">
        <f t="shared" si="48"/>
        <v>-0.20000000000000007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7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2"/>
        <v>0</v>
      </c>
      <c r="L132" s="40"/>
      <c r="M132" s="35">
        <f t="shared" si="50"/>
        <v>0</v>
      </c>
      <c r="N132" s="40"/>
      <c r="O132" s="35">
        <f t="shared" si="57"/>
        <v>0</v>
      </c>
      <c r="P132" s="35"/>
      <c r="Q132" s="35"/>
      <c r="R132" s="40">
        <v>1</v>
      </c>
      <c r="S132" s="35">
        <f t="shared" si="83"/>
        <v>155719.85</v>
      </c>
      <c r="T132" s="105">
        <v>0.8</v>
      </c>
      <c r="U132" s="106">
        <f t="shared" si="90"/>
        <v>124575.88</v>
      </c>
      <c r="V132" s="40"/>
      <c r="W132" s="35">
        <f t="shared" si="58"/>
        <v>0</v>
      </c>
      <c r="X132" s="35"/>
      <c r="Y132" s="35"/>
      <c r="Z132" s="40"/>
      <c r="AA132" s="35">
        <f t="shared" si="84"/>
        <v>0</v>
      </c>
      <c r="AB132" s="35"/>
      <c r="AC132" s="35"/>
      <c r="AD132" s="93">
        <f t="shared" si="45"/>
        <v>0.8</v>
      </c>
      <c r="AE132" s="97">
        <f t="shared" si="85"/>
        <v>0.19999999999999996</v>
      </c>
      <c r="AF132" s="12"/>
      <c r="AG132" s="12"/>
      <c r="AH132" s="12"/>
      <c r="AI132" s="12">
        <f t="shared" si="86"/>
        <v>0.19999999999999996</v>
      </c>
      <c r="AJ132" s="83">
        <v>0.4</v>
      </c>
      <c r="AK132" s="12">
        <f t="shared" si="48"/>
        <v>-0.20000000000000007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7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2"/>
        <v>0</v>
      </c>
      <c r="L133" s="40"/>
      <c r="M133" s="35">
        <f t="shared" si="50"/>
        <v>0</v>
      </c>
      <c r="N133" s="40"/>
      <c r="O133" s="35">
        <f t="shared" si="57"/>
        <v>0</v>
      </c>
      <c r="P133" s="35"/>
      <c r="Q133" s="35"/>
      <c r="R133" s="40"/>
      <c r="S133" s="35">
        <f t="shared" si="83"/>
        <v>0</v>
      </c>
      <c r="T133" s="35"/>
      <c r="U133" s="35"/>
      <c r="V133" s="40">
        <v>1</v>
      </c>
      <c r="W133" s="35">
        <f t="shared" si="58"/>
        <v>155719.85</v>
      </c>
      <c r="X133" s="35"/>
      <c r="Y133" s="35"/>
      <c r="Z133" s="40"/>
      <c r="AA133" s="35">
        <f t="shared" si="84"/>
        <v>0</v>
      </c>
      <c r="AB133" s="35"/>
      <c r="AC133" s="35"/>
      <c r="AD133" s="93">
        <f t="shared" si="45"/>
        <v>0</v>
      </c>
      <c r="AE133" s="97">
        <f t="shared" si="85"/>
        <v>1</v>
      </c>
      <c r="AF133" s="12"/>
      <c r="AG133" s="12"/>
      <c r="AH133" s="12"/>
      <c r="AI133" s="12">
        <f t="shared" si="86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7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2"/>
        <v>0</v>
      </c>
      <c r="L134" s="40"/>
      <c r="M134" s="35">
        <f t="shared" si="50"/>
        <v>0</v>
      </c>
      <c r="N134" s="40"/>
      <c r="O134" s="35">
        <f t="shared" si="57"/>
        <v>0</v>
      </c>
      <c r="P134" s="35"/>
      <c r="Q134" s="35"/>
      <c r="R134" s="40"/>
      <c r="S134" s="35">
        <f t="shared" si="83"/>
        <v>0</v>
      </c>
      <c r="T134" s="35"/>
      <c r="U134" s="35"/>
      <c r="V134" s="40">
        <v>0.7</v>
      </c>
      <c r="W134" s="35">
        <f t="shared" si="58"/>
        <v>109003.895</v>
      </c>
      <c r="X134" s="35"/>
      <c r="Y134" s="35"/>
      <c r="Z134" s="40">
        <v>0.3</v>
      </c>
      <c r="AA134" s="35">
        <f t="shared" si="84"/>
        <v>46715.955000000002</v>
      </c>
      <c r="AB134" s="35"/>
      <c r="AC134" s="35"/>
      <c r="AD134" s="93">
        <f t="shared" si="45"/>
        <v>0</v>
      </c>
      <c r="AE134" s="97">
        <f t="shared" si="85"/>
        <v>1</v>
      </c>
      <c r="AF134" s="12"/>
      <c r="AG134" s="12"/>
      <c r="AH134" s="12"/>
      <c r="AI134" s="12">
        <f t="shared" si="86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1">+H136*$E136</f>
        <v>0</v>
      </c>
      <c r="J136" s="40">
        <v>1</v>
      </c>
      <c r="K136" s="35">
        <f t="shared" si="72"/>
        <v>86244.84</v>
      </c>
      <c r="L136" s="40"/>
      <c r="M136" s="35">
        <f t="shared" si="50"/>
        <v>0</v>
      </c>
      <c r="N136" s="40"/>
      <c r="O136" s="35">
        <f t="shared" si="57"/>
        <v>0</v>
      </c>
      <c r="P136" s="35"/>
      <c r="Q136" s="35"/>
      <c r="R136" s="40"/>
      <c r="S136" s="35">
        <f t="shared" ref="S136:S147" si="92">+R136*E136</f>
        <v>0</v>
      </c>
      <c r="T136" s="35"/>
      <c r="U136" s="35"/>
      <c r="V136" s="40"/>
      <c r="W136" s="35">
        <f t="shared" si="58"/>
        <v>0</v>
      </c>
      <c r="X136" s="35"/>
      <c r="Y136" s="35"/>
      <c r="Z136" s="40"/>
      <c r="AA136" s="35">
        <f t="shared" ref="AA136:AA147" si="93">+Z136*E136</f>
        <v>0</v>
      </c>
      <c r="AB136" s="35"/>
      <c r="AC136" s="35"/>
      <c r="AD136" s="93">
        <f t="shared" ref="AD136:AD199" si="94">F136+H136+J136+L136+P136+T136+X136+AB136</f>
        <v>1</v>
      </c>
      <c r="AE136" s="97">
        <f t="shared" ref="AE136:AE147" si="95">100%-AD136</f>
        <v>0</v>
      </c>
      <c r="AF136" s="12"/>
      <c r="AG136" s="12"/>
      <c r="AH136" s="12"/>
      <c r="AI136" s="12">
        <f t="shared" ref="AI136:AI147" si="96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7">+D137*$C$135</f>
        <v>215612.1</v>
      </c>
      <c r="F137" s="34"/>
      <c r="G137" s="35">
        <f t="shared" ref="G137:G200" si="98">+F137*E137</f>
        <v>0</v>
      </c>
      <c r="H137" s="34"/>
      <c r="I137" s="35">
        <f t="shared" si="91"/>
        <v>0</v>
      </c>
      <c r="J137" s="40"/>
      <c r="K137" s="35">
        <f t="shared" si="72"/>
        <v>0</v>
      </c>
      <c r="L137" s="40"/>
      <c r="M137" s="35">
        <f t="shared" si="50"/>
        <v>0</v>
      </c>
      <c r="N137" s="40">
        <v>1</v>
      </c>
      <c r="O137" s="35">
        <f t="shared" si="57"/>
        <v>215612.1</v>
      </c>
      <c r="P137" s="40">
        <f>N137</f>
        <v>1</v>
      </c>
      <c r="Q137" s="35">
        <f>P137*E137</f>
        <v>215612.1</v>
      </c>
      <c r="R137" s="40"/>
      <c r="S137" s="35">
        <f t="shared" si="92"/>
        <v>0</v>
      </c>
      <c r="T137" s="35"/>
      <c r="U137" s="35"/>
      <c r="V137" s="40"/>
      <c r="W137" s="35">
        <f t="shared" si="58"/>
        <v>0</v>
      </c>
      <c r="X137" s="35"/>
      <c r="Y137" s="35"/>
      <c r="Z137" s="40"/>
      <c r="AA137" s="35">
        <f t="shared" si="93"/>
        <v>0</v>
      </c>
      <c r="AB137" s="35"/>
      <c r="AC137" s="35"/>
      <c r="AD137" s="93">
        <f t="shared" si="94"/>
        <v>1</v>
      </c>
      <c r="AE137" s="97">
        <f t="shared" si="95"/>
        <v>0</v>
      </c>
      <c r="AF137" s="12"/>
      <c r="AG137" s="12"/>
      <c r="AH137" s="12"/>
      <c r="AI137" s="12">
        <f t="shared" si="96"/>
        <v>0</v>
      </c>
      <c r="AJ137" s="83">
        <v>0</v>
      </c>
      <c r="AK137" s="12">
        <f t="shared" ref="AK137:AK200" si="99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7"/>
        <v>344979.36</v>
      </c>
      <c r="F138" s="34"/>
      <c r="G138" s="35">
        <f t="shared" si="98"/>
        <v>0</v>
      </c>
      <c r="H138" s="34"/>
      <c r="I138" s="35">
        <f t="shared" si="91"/>
        <v>0</v>
      </c>
      <c r="J138" s="40"/>
      <c r="K138" s="35">
        <f t="shared" si="72"/>
        <v>0</v>
      </c>
      <c r="L138" s="40"/>
      <c r="M138" s="35">
        <f t="shared" si="50"/>
        <v>0</v>
      </c>
      <c r="N138" s="40">
        <v>1</v>
      </c>
      <c r="O138" s="35">
        <f t="shared" si="57"/>
        <v>344979.36</v>
      </c>
      <c r="P138" s="40">
        <v>1</v>
      </c>
      <c r="Q138" s="35">
        <f t="shared" ref="Q138" si="100">P138*E138</f>
        <v>344979.36</v>
      </c>
      <c r="R138" s="40"/>
      <c r="S138" s="35">
        <f t="shared" si="92"/>
        <v>0</v>
      </c>
      <c r="T138" s="35"/>
      <c r="U138" s="35"/>
      <c r="V138" s="40"/>
      <c r="W138" s="35">
        <f t="shared" si="58"/>
        <v>0</v>
      </c>
      <c r="X138" s="35"/>
      <c r="Y138" s="35"/>
      <c r="Z138" s="40"/>
      <c r="AA138" s="35">
        <f t="shared" si="93"/>
        <v>0</v>
      </c>
      <c r="AB138" s="35"/>
      <c r="AC138" s="35"/>
      <c r="AD138" s="93">
        <f t="shared" si="94"/>
        <v>1</v>
      </c>
      <c r="AE138" s="97">
        <f t="shared" si="95"/>
        <v>0</v>
      </c>
      <c r="AF138" s="12"/>
      <c r="AG138" s="12"/>
      <c r="AH138" s="12"/>
      <c r="AI138" s="12">
        <f t="shared" si="96"/>
        <v>0</v>
      </c>
      <c r="AJ138" s="83">
        <v>0</v>
      </c>
      <c r="AK138" s="12">
        <f t="shared" si="99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7"/>
        <v>431224.2</v>
      </c>
      <c r="F139" s="34"/>
      <c r="G139" s="35">
        <f t="shared" si="98"/>
        <v>0</v>
      </c>
      <c r="H139" s="34"/>
      <c r="I139" s="35">
        <f t="shared" si="91"/>
        <v>0</v>
      </c>
      <c r="J139" s="40"/>
      <c r="K139" s="35">
        <f t="shared" si="72"/>
        <v>0</v>
      </c>
      <c r="L139" s="40"/>
      <c r="M139" s="35">
        <f t="shared" si="50"/>
        <v>0</v>
      </c>
      <c r="N139" s="40">
        <v>1</v>
      </c>
      <c r="O139" s="35">
        <f t="shared" si="57"/>
        <v>431224.2</v>
      </c>
      <c r="P139" s="40">
        <v>1</v>
      </c>
      <c r="Q139" s="35">
        <f>P139*E139-1704</f>
        <v>429520.2</v>
      </c>
      <c r="R139" s="40"/>
      <c r="S139" s="35">
        <f t="shared" si="92"/>
        <v>0</v>
      </c>
      <c r="T139" s="35"/>
      <c r="U139" s="35"/>
      <c r="V139" s="40"/>
      <c r="W139" s="35">
        <f t="shared" si="58"/>
        <v>0</v>
      </c>
      <c r="X139" s="35"/>
      <c r="Y139" s="35"/>
      <c r="Z139" s="40"/>
      <c r="AA139" s="35">
        <f t="shared" si="93"/>
        <v>0</v>
      </c>
      <c r="AB139" s="35"/>
      <c r="AC139" s="35"/>
      <c r="AD139" s="93">
        <f t="shared" si="94"/>
        <v>1</v>
      </c>
      <c r="AE139" s="97">
        <f t="shared" si="95"/>
        <v>0</v>
      </c>
      <c r="AF139" s="12"/>
      <c r="AG139" s="12"/>
      <c r="AH139" s="12"/>
      <c r="AI139" s="12">
        <f t="shared" si="96"/>
        <v>0</v>
      </c>
      <c r="AJ139" s="83">
        <v>0</v>
      </c>
      <c r="AK139" s="12">
        <f t="shared" si="99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7"/>
        <v>431224.2</v>
      </c>
      <c r="F140" s="34"/>
      <c r="G140" s="35">
        <f t="shared" si="98"/>
        <v>0</v>
      </c>
      <c r="H140" s="34"/>
      <c r="I140" s="35">
        <f t="shared" si="91"/>
        <v>0</v>
      </c>
      <c r="J140" s="40"/>
      <c r="K140" s="35">
        <f t="shared" si="72"/>
        <v>0</v>
      </c>
      <c r="L140" s="40"/>
      <c r="M140" s="35">
        <f t="shared" si="50"/>
        <v>0</v>
      </c>
      <c r="N140" s="40"/>
      <c r="O140" s="35">
        <f t="shared" si="57"/>
        <v>0</v>
      </c>
      <c r="P140" s="35"/>
      <c r="Q140" s="35"/>
      <c r="R140" s="40">
        <v>1</v>
      </c>
      <c r="S140" s="35">
        <f t="shared" si="92"/>
        <v>431224.2</v>
      </c>
      <c r="T140" s="40">
        <v>1</v>
      </c>
      <c r="U140" s="35">
        <f>T140*E140</f>
        <v>431224.2</v>
      </c>
      <c r="V140" s="40"/>
      <c r="W140" s="35">
        <f t="shared" si="58"/>
        <v>0</v>
      </c>
      <c r="X140" s="35"/>
      <c r="Y140" s="35"/>
      <c r="Z140" s="40"/>
      <c r="AA140" s="35">
        <f t="shared" si="93"/>
        <v>0</v>
      </c>
      <c r="AB140" s="35"/>
      <c r="AC140" s="35"/>
      <c r="AD140" s="93">
        <f t="shared" si="94"/>
        <v>1</v>
      </c>
      <c r="AE140" s="97">
        <f t="shared" si="95"/>
        <v>0</v>
      </c>
      <c r="AF140" s="12"/>
      <c r="AG140" s="12"/>
      <c r="AH140" s="12"/>
      <c r="AI140" s="12">
        <f t="shared" si="96"/>
        <v>0</v>
      </c>
      <c r="AJ140" s="83">
        <v>0</v>
      </c>
      <c r="AK140" s="12">
        <f t="shared" si="99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7"/>
        <v>646836.29999999993</v>
      </c>
      <c r="F141" s="34"/>
      <c r="G141" s="35">
        <f t="shared" si="98"/>
        <v>0</v>
      </c>
      <c r="H141" s="34"/>
      <c r="I141" s="35">
        <f t="shared" si="91"/>
        <v>0</v>
      </c>
      <c r="J141" s="40"/>
      <c r="K141" s="35">
        <f t="shared" si="72"/>
        <v>0</v>
      </c>
      <c r="L141" s="40"/>
      <c r="M141" s="35">
        <f t="shared" si="50"/>
        <v>0</v>
      </c>
      <c r="N141" s="40"/>
      <c r="O141" s="35">
        <f t="shared" si="57"/>
        <v>0</v>
      </c>
      <c r="P141" s="35"/>
      <c r="Q141" s="35"/>
      <c r="R141" s="40">
        <v>1</v>
      </c>
      <c r="S141" s="35">
        <f t="shared" si="92"/>
        <v>646836.29999999993</v>
      </c>
      <c r="T141" s="40">
        <v>1</v>
      </c>
      <c r="U141" s="35">
        <f>T141*E141</f>
        <v>646836.29999999993</v>
      </c>
      <c r="V141" s="40"/>
      <c r="W141" s="35">
        <f t="shared" si="58"/>
        <v>0</v>
      </c>
      <c r="X141" s="35"/>
      <c r="Y141" s="35"/>
      <c r="Z141" s="40"/>
      <c r="AA141" s="35">
        <f t="shared" si="93"/>
        <v>0</v>
      </c>
      <c r="AB141" s="35"/>
      <c r="AC141" s="35"/>
      <c r="AD141" s="93">
        <f t="shared" si="94"/>
        <v>1</v>
      </c>
      <c r="AE141" s="97">
        <f t="shared" si="95"/>
        <v>0</v>
      </c>
      <c r="AF141" s="12"/>
      <c r="AG141" s="12"/>
      <c r="AH141" s="12"/>
      <c r="AI141" s="12">
        <f t="shared" si="96"/>
        <v>0</v>
      </c>
      <c r="AJ141" s="83">
        <v>0</v>
      </c>
      <c r="AK141" s="12">
        <f t="shared" si="99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7"/>
        <v>431224.2</v>
      </c>
      <c r="F142" s="34"/>
      <c r="G142" s="35">
        <f t="shared" si="98"/>
        <v>0</v>
      </c>
      <c r="H142" s="34"/>
      <c r="I142" s="35">
        <f t="shared" si="91"/>
        <v>0</v>
      </c>
      <c r="J142" s="40"/>
      <c r="K142" s="35">
        <f t="shared" si="72"/>
        <v>0</v>
      </c>
      <c r="L142" s="40"/>
      <c r="M142" s="35">
        <f t="shared" ref="M142:M205" si="101">+L142*$E142</f>
        <v>0</v>
      </c>
      <c r="N142" s="40"/>
      <c r="O142" s="35">
        <f t="shared" si="57"/>
        <v>0</v>
      </c>
      <c r="P142" s="35"/>
      <c r="Q142" s="35"/>
      <c r="R142" s="40">
        <v>1</v>
      </c>
      <c r="S142" s="35">
        <f t="shared" si="92"/>
        <v>431224.2</v>
      </c>
      <c r="T142" s="40">
        <v>1</v>
      </c>
      <c r="U142" s="35">
        <f>T142*E142</f>
        <v>431224.2</v>
      </c>
      <c r="V142" s="40"/>
      <c r="W142" s="35">
        <f t="shared" si="58"/>
        <v>0</v>
      </c>
      <c r="X142" s="35"/>
      <c r="Y142" s="35"/>
      <c r="Z142" s="40"/>
      <c r="AA142" s="35">
        <f t="shared" si="93"/>
        <v>0</v>
      </c>
      <c r="AB142" s="35"/>
      <c r="AC142" s="35"/>
      <c r="AD142" s="93">
        <f t="shared" si="94"/>
        <v>1</v>
      </c>
      <c r="AE142" s="97">
        <f t="shared" si="95"/>
        <v>0</v>
      </c>
      <c r="AF142" s="12"/>
      <c r="AG142" s="12"/>
      <c r="AH142" s="12"/>
      <c r="AI142" s="12">
        <f t="shared" si="96"/>
        <v>0</v>
      </c>
      <c r="AJ142" s="83">
        <v>0</v>
      </c>
      <c r="AK142" s="12">
        <f t="shared" si="99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7"/>
        <v>646836.29999999993</v>
      </c>
      <c r="F143" s="34"/>
      <c r="G143" s="35">
        <f t="shared" si="98"/>
        <v>0</v>
      </c>
      <c r="H143" s="34"/>
      <c r="I143" s="35">
        <f t="shared" si="91"/>
        <v>0</v>
      </c>
      <c r="J143" s="40"/>
      <c r="K143" s="35">
        <f t="shared" si="72"/>
        <v>0</v>
      </c>
      <c r="L143" s="40"/>
      <c r="M143" s="35">
        <f t="shared" si="101"/>
        <v>0</v>
      </c>
      <c r="N143" s="40"/>
      <c r="O143" s="35">
        <f t="shared" si="57"/>
        <v>0</v>
      </c>
      <c r="P143" s="35"/>
      <c r="Q143" s="35"/>
      <c r="R143" s="40"/>
      <c r="S143" s="35">
        <f t="shared" si="92"/>
        <v>0</v>
      </c>
      <c r="T143" s="35"/>
      <c r="U143" s="35"/>
      <c r="V143" s="40">
        <v>1</v>
      </c>
      <c r="W143" s="35">
        <f t="shared" si="58"/>
        <v>646836.29999999993</v>
      </c>
      <c r="X143" s="40">
        <v>0.5</v>
      </c>
      <c r="Y143" s="35">
        <f>X143*E143</f>
        <v>323418.14999999997</v>
      </c>
      <c r="Z143" s="40"/>
      <c r="AA143" s="35">
        <f t="shared" si="93"/>
        <v>0</v>
      </c>
      <c r="AB143" s="35"/>
      <c r="AC143" s="35"/>
      <c r="AD143" s="93">
        <f t="shared" si="94"/>
        <v>0.5</v>
      </c>
      <c r="AE143" s="97">
        <f t="shared" si="95"/>
        <v>0.5</v>
      </c>
      <c r="AF143" s="12"/>
      <c r="AG143" s="12"/>
      <c r="AH143" s="12"/>
      <c r="AI143" s="12">
        <f t="shared" si="96"/>
        <v>0.5</v>
      </c>
      <c r="AJ143" s="83">
        <v>0.7</v>
      </c>
      <c r="AK143" s="12">
        <f t="shared" si="99"/>
        <v>-0.19999999999999996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7"/>
        <v>431224.2</v>
      </c>
      <c r="F144" s="34"/>
      <c r="G144" s="35">
        <f t="shared" si="98"/>
        <v>0</v>
      </c>
      <c r="H144" s="34"/>
      <c r="I144" s="35">
        <f t="shared" si="91"/>
        <v>0</v>
      </c>
      <c r="J144" s="40"/>
      <c r="K144" s="35">
        <f t="shared" si="72"/>
        <v>0</v>
      </c>
      <c r="L144" s="40"/>
      <c r="M144" s="35">
        <f t="shared" si="101"/>
        <v>0</v>
      </c>
      <c r="N144" s="40"/>
      <c r="O144" s="35">
        <f t="shared" si="57"/>
        <v>0</v>
      </c>
      <c r="P144" s="35"/>
      <c r="Q144" s="35"/>
      <c r="R144" s="40"/>
      <c r="S144" s="35">
        <f t="shared" si="92"/>
        <v>0</v>
      </c>
      <c r="T144" s="35"/>
      <c r="U144" s="35"/>
      <c r="V144" s="40">
        <v>1</v>
      </c>
      <c r="W144" s="35">
        <f t="shared" si="58"/>
        <v>431224.2</v>
      </c>
      <c r="X144" s="40">
        <v>0.3</v>
      </c>
      <c r="Y144" s="35">
        <f t="shared" ref="Y144:Y146" si="102">X144*E144</f>
        <v>129367.26</v>
      </c>
      <c r="Z144" s="40"/>
      <c r="AA144" s="35">
        <f t="shared" si="93"/>
        <v>0</v>
      </c>
      <c r="AB144" s="35"/>
      <c r="AC144" s="35"/>
      <c r="AD144" s="93">
        <f t="shared" si="94"/>
        <v>0.3</v>
      </c>
      <c r="AE144" s="97">
        <f t="shared" si="95"/>
        <v>0.7</v>
      </c>
      <c r="AF144" s="12"/>
      <c r="AG144" s="12"/>
      <c r="AH144" s="12"/>
      <c r="AI144" s="12">
        <f t="shared" si="96"/>
        <v>0.7</v>
      </c>
      <c r="AJ144" s="83">
        <v>0.7</v>
      </c>
      <c r="AK144" s="12">
        <f t="shared" si="99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7"/>
        <v>215612.1</v>
      </c>
      <c r="F145" s="34"/>
      <c r="G145" s="35">
        <f t="shared" si="98"/>
        <v>0</v>
      </c>
      <c r="H145" s="34"/>
      <c r="I145" s="35">
        <f t="shared" si="91"/>
        <v>0</v>
      </c>
      <c r="J145" s="40"/>
      <c r="K145" s="35">
        <f t="shared" si="72"/>
        <v>0</v>
      </c>
      <c r="L145" s="40"/>
      <c r="M145" s="35">
        <f t="shared" si="101"/>
        <v>0</v>
      </c>
      <c r="N145" s="40"/>
      <c r="O145" s="35">
        <f t="shared" si="57"/>
        <v>0</v>
      </c>
      <c r="P145" s="35"/>
      <c r="Q145" s="35"/>
      <c r="R145" s="40"/>
      <c r="S145" s="35">
        <f t="shared" si="92"/>
        <v>0</v>
      </c>
      <c r="T145" s="35"/>
      <c r="U145" s="35"/>
      <c r="V145" s="40">
        <v>1</v>
      </c>
      <c r="W145" s="35">
        <f t="shared" si="58"/>
        <v>215612.1</v>
      </c>
      <c r="X145" s="40">
        <v>0.3</v>
      </c>
      <c r="Y145" s="35">
        <f t="shared" si="102"/>
        <v>64683.63</v>
      </c>
      <c r="Z145" s="40"/>
      <c r="AA145" s="35">
        <f t="shared" si="93"/>
        <v>0</v>
      </c>
      <c r="AB145" s="35"/>
      <c r="AC145" s="35"/>
      <c r="AD145" s="93">
        <f t="shared" si="94"/>
        <v>0.3</v>
      </c>
      <c r="AE145" s="97">
        <f t="shared" si="95"/>
        <v>0.7</v>
      </c>
      <c r="AF145" s="12"/>
      <c r="AG145" s="12"/>
      <c r="AH145" s="12"/>
      <c r="AI145" s="12">
        <f t="shared" si="96"/>
        <v>0.7</v>
      </c>
      <c r="AJ145" s="83">
        <v>0.7</v>
      </c>
      <c r="AK145" s="12">
        <f t="shared" si="99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7"/>
        <v>215612.1</v>
      </c>
      <c r="F146" s="34"/>
      <c r="G146" s="35">
        <f t="shared" si="98"/>
        <v>0</v>
      </c>
      <c r="H146" s="34"/>
      <c r="I146" s="35">
        <f t="shared" si="91"/>
        <v>0</v>
      </c>
      <c r="J146" s="40"/>
      <c r="K146" s="35">
        <f t="shared" si="72"/>
        <v>0</v>
      </c>
      <c r="L146" s="40"/>
      <c r="M146" s="35">
        <f t="shared" si="101"/>
        <v>0</v>
      </c>
      <c r="N146" s="40"/>
      <c r="O146" s="35">
        <f t="shared" si="57"/>
        <v>0</v>
      </c>
      <c r="P146" s="35"/>
      <c r="Q146" s="35"/>
      <c r="R146" s="40"/>
      <c r="S146" s="35">
        <f t="shared" si="92"/>
        <v>0</v>
      </c>
      <c r="T146" s="35"/>
      <c r="U146" s="35"/>
      <c r="V146" s="40">
        <v>0.5</v>
      </c>
      <c r="W146" s="35">
        <f t="shared" si="58"/>
        <v>107806.05</v>
      </c>
      <c r="X146" s="44"/>
      <c r="Y146" s="45">
        <f t="shared" si="102"/>
        <v>0</v>
      </c>
      <c r="Z146" s="40">
        <v>0.5</v>
      </c>
      <c r="AA146" s="35">
        <f t="shared" si="93"/>
        <v>107806.05</v>
      </c>
      <c r="AB146" s="35"/>
      <c r="AC146" s="35"/>
      <c r="AD146" s="93">
        <f t="shared" si="94"/>
        <v>0</v>
      </c>
      <c r="AE146" s="97">
        <f t="shared" si="95"/>
        <v>1</v>
      </c>
      <c r="AF146" s="12"/>
      <c r="AG146" s="12"/>
      <c r="AH146" s="12"/>
      <c r="AI146" s="12">
        <f t="shared" si="96"/>
        <v>1</v>
      </c>
      <c r="AJ146" s="83">
        <v>1</v>
      </c>
      <c r="AK146" s="12">
        <f t="shared" si="99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7"/>
        <v>215612.1</v>
      </c>
      <c r="F147" s="34"/>
      <c r="G147" s="35">
        <f t="shared" si="98"/>
        <v>0</v>
      </c>
      <c r="H147" s="34"/>
      <c r="I147" s="35">
        <f t="shared" si="91"/>
        <v>0</v>
      </c>
      <c r="J147" s="40"/>
      <c r="K147" s="35">
        <f t="shared" si="72"/>
        <v>0</v>
      </c>
      <c r="L147" s="40"/>
      <c r="M147" s="35">
        <f t="shared" si="101"/>
        <v>0</v>
      </c>
      <c r="N147" s="40"/>
      <c r="O147" s="35">
        <f t="shared" si="57"/>
        <v>0</v>
      </c>
      <c r="P147" s="35"/>
      <c r="Q147" s="35"/>
      <c r="R147" s="40"/>
      <c r="S147" s="35">
        <f t="shared" si="92"/>
        <v>0</v>
      </c>
      <c r="T147" s="35"/>
      <c r="U147" s="35"/>
      <c r="V147" s="40"/>
      <c r="W147" s="35">
        <f t="shared" si="58"/>
        <v>0</v>
      </c>
      <c r="X147" s="35"/>
      <c r="Y147" s="35"/>
      <c r="Z147" s="40">
        <v>1</v>
      </c>
      <c r="AA147" s="35">
        <f t="shared" si="93"/>
        <v>215612.1</v>
      </c>
      <c r="AB147" s="35"/>
      <c r="AC147" s="35"/>
      <c r="AD147" s="93">
        <f t="shared" si="94"/>
        <v>0</v>
      </c>
      <c r="AE147" s="97">
        <f t="shared" si="95"/>
        <v>1</v>
      </c>
      <c r="AF147" s="12"/>
      <c r="AG147" s="12"/>
      <c r="AH147" s="12"/>
      <c r="AI147" s="12">
        <f t="shared" si="96"/>
        <v>1</v>
      </c>
      <c r="AJ147" s="83">
        <v>1</v>
      </c>
      <c r="AK147" s="12">
        <f t="shared" si="99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8"/>
        <v>67079.320000000007</v>
      </c>
      <c r="H149" s="34"/>
      <c r="I149" s="35"/>
      <c r="J149" s="40"/>
      <c r="K149" s="35">
        <f t="shared" si="72"/>
        <v>0</v>
      </c>
      <c r="L149" s="40"/>
      <c r="M149" s="35">
        <f t="shared" si="101"/>
        <v>0</v>
      </c>
      <c r="N149" s="40"/>
      <c r="O149" s="35">
        <f t="shared" si="57"/>
        <v>0</v>
      </c>
      <c r="P149" s="35"/>
      <c r="Q149" s="35"/>
      <c r="R149" s="40"/>
      <c r="S149" s="35">
        <f t="shared" ref="S149:S155" si="103">+R149*E149</f>
        <v>0</v>
      </c>
      <c r="T149" s="35"/>
      <c r="U149" s="35"/>
      <c r="V149" s="40"/>
      <c r="W149" s="35">
        <f t="shared" si="58"/>
        <v>0</v>
      </c>
      <c r="X149" s="35"/>
      <c r="Y149" s="35"/>
      <c r="Z149" s="40"/>
      <c r="AA149" s="35">
        <f t="shared" ref="AA149:AA155" si="104">+Z149*E149</f>
        <v>0</v>
      </c>
      <c r="AB149" s="35"/>
      <c r="AC149" s="35"/>
      <c r="AD149" s="93">
        <f t="shared" si="94"/>
        <v>1</v>
      </c>
      <c r="AE149" s="97">
        <f t="shared" ref="AE149:AE155" si="105">100%-AD149</f>
        <v>0</v>
      </c>
      <c r="AF149" s="12"/>
      <c r="AG149" s="12"/>
      <c r="AH149" s="12"/>
      <c r="AI149" s="12">
        <f t="shared" ref="AI149:AI155" si="106">100%-AD149</f>
        <v>0</v>
      </c>
      <c r="AJ149" s="83">
        <v>0</v>
      </c>
      <c r="AK149" s="12">
        <f t="shared" si="99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7">+D150*$C$148</f>
        <v>436015.58</v>
      </c>
      <c r="F150" s="34">
        <v>1</v>
      </c>
      <c r="G150" s="35">
        <f t="shared" si="98"/>
        <v>436015.58</v>
      </c>
      <c r="H150" s="34"/>
      <c r="I150" s="35"/>
      <c r="J150" s="40"/>
      <c r="K150" s="35">
        <f t="shared" si="72"/>
        <v>0</v>
      </c>
      <c r="L150" s="40"/>
      <c r="M150" s="35">
        <f t="shared" si="101"/>
        <v>0</v>
      </c>
      <c r="N150" s="40"/>
      <c r="O150" s="35">
        <f t="shared" si="57"/>
        <v>0</v>
      </c>
      <c r="P150" s="35"/>
      <c r="Q150" s="35"/>
      <c r="R150" s="40"/>
      <c r="S150" s="35">
        <f t="shared" si="103"/>
        <v>0</v>
      </c>
      <c r="T150" s="35"/>
      <c r="U150" s="35"/>
      <c r="V150" s="40"/>
      <c r="W150" s="35">
        <f t="shared" si="58"/>
        <v>0</v>
      </c>
      <c r="X150" s="35"/>
      <c r="Y150" s="35"/>
      <c r="Z150" s="40"/>
      <c r="AA150" s="35">
        <f t="shared" si="104"/>
        <v>0</v>
      </c>
      <c r="AB150" s="35"/>
      <c r="AC150" s="35"/>
      <c r="AD150" s="93">
        <f t="shared" si="94"/>
        <v>1</v>
      </c>
      <c r="AE150" s="97">
        <f t="shared" si="105"/>
        <v>0</v>
      </c>
      <c r="AF150" s="12"/>
      <c r="AG150" s="12"/>
      <c r="AH150" s="12"/>
      <c r="AI150" s="12">
        <f t="shared" si="106"/>
        <v>0</v>
      </c>
      <c r="AJ150" s="83">
        <v>0</v>
      </c>
      <c r="AK150" s="12">
        <f t="shared" si="99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7"/>
        <v>503094.89999999997</v>
      </c>
      <c r="F151" s="34">
        <v>1</v>
      </c>
      <c r="G151" s="35">
        <f t="shared" si="98"/>
        <v>503094.89999999997</v>
      </c>
      <c r="H151" s="34"/>
      <c r="I151" s="35"/>
      <c r="J151" s="40"/>
      <c r="K151" s="35">
        <f t="shared" si="72"/>
        <v>0</v>
      </c>
      <c r="L151" s="40"/>
      <c r="M151" s="35">
        <f t="shared" si="101"/>
        <v>0</v>
      </c>
      <c r="N151" s="40"/>
      <c r="O151" s="35">
        <f t="shared" si="57"/>
        <v>0</v>
      </c>
      <c r="P151" s="35"/>
      <c r="Q151" s="35"/>
      <c r="R151" s="40"/>
      <c r="S151" s="35">
        <f t="shared" si="103"/>
        <v>0</v>
      </c>
      <c r="T151" s="35"/>
      <c r="U151" s="35"/>
      <c r="V151" s="40"/>
      <c r="W151" s="35">
        <f t="shared" si="58"/>
        <v>0</v>
      </c>
      <c r="X151" s="35"/>
      <c r="Y151" s="35"/>
      <c r="Z151" s="40"/>
      <c r="AA151" s="35">
        <f t="shared" si="104"/>
        <v>0</v>
      </c>
      <c r="AB151" s="35"/>
      <c r="AC151" s="35"/>
      <c r="AD151" s="93">
        <f t="shared" si="94"/>
        <v>1</v>
      </c>
      <c r="AE151" s="97">
        <f t="shared" si="105"/>
        <v>0</v>
      </c>
      <c r="AF151" s="12"/>
      <c r="AG151" s="12"/>
      <c r="AH151" s="12"/>
      <c r="AI151" s="12">
        <f t="shared" si="106"/>
        <v>0</v>
      </c>
      <c r="AJ151" s="83">
        <v>0</v>
      </c>
      <c r="AK151" s="12">
        <f t="shared" si="99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7"/>
        <v>838491.5</v>
      </c>
      <c r="F152" s="34"/>
      <c r="G152" s="35">
        <f t="shared" si="98"/>
        <v>0</v>
      </c>
      <c r="H152" s="34">
        <v>1</v>
      </c>
      <c r="I152" s="35">
        <f>+H152*$E152</f>
        <v>838491.5</v>
      </c>
      <c r="J152" s="40"/>
      <c r="K152" s="35">
        <f t="shared" si="72"/>
        <v>0</v>
      </c>
      <c r="L152" s="40"/>
      <c r="M152" s="35">
        <f t="shared" si="101"/>
        <v>0</v>
      </c>
      <c r="N152" s="40"/>
      <c r="O152" s="35">
        <f t="shared" ref="O152:O215" si="108">+N152*$E152</f>
        <v>0</v>
      </c>
      <c r="P152" s="35"/>
      <c r="Q152" s="35"/>
      <c r="R152" s="40"/>
      <c r="S152" s="35">
        <f t="shared" si="103"/>
        <v>0</v>
      </c>
      <c r="T152" s="35"/>
      <c r="U152" s="35"/>
      <c r="V152" s="40"/>
      <c r="W152" s="35">
        <f t="shared" ref="W152:W215" si="109">+V152*$E152</f>
        <v>0</v>
      </c>
      <c r="X152" s="35"/>
      <c r="Y152" s="35"/>
      <c r="Z152" s="40"/>
      <c r="AA152" s="35">
        <f t="shared" si="104"/>
        <v>0</v>
      </c>
      <c r="AB152" s="35"/>
      <c r="AC152" s="35"/>
      <c r="AD152" s="93">
        <f t="shared" si="94"/>
        <v>1</v>
      </c>
      <c r="AE152" s="97">
        <f t="shared" si="105"/>
        <v>0</v>
      </c>
      <c r="AF152" s="12"/>
      <c r="AG152" s="12"/>
      <c r="AH152" s="12"/>
      <c r="AI152" s="12">
        <f t="shared" si="106"/>
        <v>0</v>
      </c>
      <c r="AJ152" s="83">
        <v>0</v>
      </c>
      <c r="AK152" s="12">
        <f t="shared" si="99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7"/>
        <v>670793.20000000007</v>
      </c>
      <c r="F153" s="34"/>
      <c r="G153" s="35">
        <f t="shared" si="98"/>
        <v>0</v>
      </c>
      <c r="H153" s="34"/>
      <c r="I153" s="35"/>
      <c r="J153" s="40">
        <v>1</v>
      </c>
      <c r="K153" s="35">
        <f t="shared" si="72"/>
        <v>670793.20000000007</v>
      </c>
      <c r="L153" s="40"/>
      <c r="M153" s="35">
        <f t="shared" si="101"/>
        <v>0</v>
      </c>
      <c r="N153" s="40"/>
      <c r="O153" s="35">
        <f t="shared" si="108"/>
        <v>0</v>
      </c>
      <c r="P153" s="35"/>
      <c r="Q153" s="35"/>
      <c r="R153" s="40"/>
      <c r="S153" s="35">
        <f t="shared" si="103"/>
        <v>0</v>
      </c>
      <c r="T153" s="35"/>
      <c r="U153" s="35"/>
      <c r="V153" s="40"/>
      <c r="W153" s="35">
        <f t="shared" si="109"/>
        <v>0</v>
      </c>
      <c r="X153" s="35"/>
      <c r="Y153" s="35"/>
      <c r="Z153" s="40"/>
      <c r="AA153" s="35">
        <f t="shared" si="104"/>
        <v>0</v>
      </c>
      <c r="AB153" s="35"/>
      <c r="AC153" s="35"/>
      <c r="AD153" s="93">
        <f t="shared" si="94"/>
        <v>1</v>
      </c>
      <c r="AE153" s="97">
        <f t="shared" si="105"/>
        <v>0</v>
      </c>
      <c r="AF153" s="12"/>
      <c r="AG153" s="12"/>
      <c r="AH153" s="12"/>
      <c r="AI153" s="12">
        <f t="shared" si="106"/>
        <v>0</v>
      </c>
      <c r="AJ153" s="83">
        <v>0</v>
      </c>
      <c r="AK153" s="12">
        <f t="shared" si="99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7"/>
        <v>670793.20000000007</v>
      </c>
      <c r="F154" s="34"/>
      <c r="G154" s="35">
        <f t="shared" si="98"/>
        <v>0</v>
      </c>
      <c r="H154" s="34"/>
      <c r="I154" s="35"/>
      <c r="J154" s="40">
        <v>0.8</v>
      </c>
      <c r="K154" s="35">
        <f t="shared" si="72"/>
        <v>536634.56000000006</v>
      </c>
      <c r="L154" s="40">
        <v>0.08</v>
      </c>
      <c r="M154" s="35">
        <f t="shared" si="101"/>
        <v>53663.456000000006</v>
      </c>
      <c r="N154" s="40">
        <v>0.12</v>
      </c>
      <c r="O154" s="35">
        <f t="shared" si="108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3"/>
        <v>0</v>
      </c>
      <c r="T154" s="35"/>
      <c r="U154" s="35"/>
      <c r="V154" s="40"/>
      <c r="W154" s="35">
        <f t="shared" si="109"/>
        <v>0</v>
      </c>
      <c r="X154" s="35"/>
      <c r="Y154" s="35"/>
      <c r="Z154" s="40"/>
      <c r="AA154" s="35">
        <f t="shared" si="104"/>
        <v>0</v>
      </c>
      <c r="AB154" s="35"/>
      <c r="AC154" s="35"/>
      <c r="AD154" s="93">
        <f t="shared" si="94"/>
        <v>1</v>
      </c>
      <c r="AE154" s="97">
        <f t="shared" si="105"/>
        <v>0</v>
      </c>
      <c r="AF154" s="12"/>
      <c r="AG154" s="12"/>
      <c r="AH154" s="12"/>
      <c r="AI154" s="12">
        <f t="shared" si="106"/>
        <v>0</v>
      </c>
      <c r="AJ154" s="83">
        <v>0</v>
      </c>
      <c r="AK154" s="12">
        <f t="shared" si="99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7"/>
        <v>167698.30000000002</v>
      </c>
      <c r="F155" s="34"/>
      <c r="G155" s="87">
        <f t="shared" si="98"/>
        <v>0</v>
      </c>
      <c r="H155" s="34"/>
      <c r="I155" s="87"/>
      <c r="J155" s="84"/>
      <c r="K155" s="87">
        <f t="shared" si="72"/>
        <v>0</v>
      </c>
      <c r="L155" s="84"/>
      <c r="M155" s="87">
        <f t="shared" si="101"/>
        <v>0</v>
      </c>
      <c r="N155" s="84">
        <v>1</v>
      </c>
      <c r="O155" s="87">
        <f t="shared" si="108"/>
        <v>167698.30000000002</v>
      </c>
      <c r="P155" s="105">
        <v>0.5</v>
      </c>
      <c r="Q155" s="106">
        <f>E155*P155</f>
        <v>83849.150000000009</v>
      </c>
      <c r="R155" s="84"/>
      <c r="S155" s="87">
        <f t="shared" si="103"/>
        <v>0</v>
      </c>
      <c r="T155" s="87"/>
      <c r="U155" s="87"/>
      <c r="V155" s="84"/>
      <c r="W155" s="87">
        <f t="shared" si="109"/>
        <v>0</v>
      </c>
      <c r="X155" s="87"/>
      <c r="Y155" s="87"/>
      <c r="Z155" s="84"/>
      <c r="AA155" s="87">
        <f t="shared" si="104"/>
        <v>0</v>
      </c>
      <c r="AB155" s="87"/>
      <c r="AC155" s="87"/>
      <c r="AD155" s="98">
        <f t="shared" si="94"/>
        <v>0.5</v>
      </c>
      <c r="AE155" s="99">
        <f t="shared" si="105"/>
        <v>0.5</v>
      </c>
      <c r="AF155" s="88"/>
      <c r="AG155" s="88"/>
      <c r="AH155" s="88"/>
      <c r="AI155" s="88">
        <f t="shared" si="106"/>
        <v>0.5</v>
      </c>
      <c r="AJ155" s="88">
        <v>1</v>
      </c>
      <c r="AK155" s="88">
        <f t="shared" si="99"/>
        <v>-0.5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8"/>
        <v>47913.8</v>
      </c>
      <c r="H157" s="34"/>
      <c r="I157" s="35"/>
      <c r="J157" s="40"/>
      <c r="K157" s="35">
        <f t="shared" si="72"/>
        <v>0</v>
      </c>
      <c r="L157" s="40"/>
      <c r="M157" s="35">
        <f t="shared" si="101"/>
        <v>0</v>
      </c>
      <c r="N157" s="40"/>
      <c r="O157" s="35">
        <f t="shared" si="108"/>
        <v>0</v>
      </c>
      <c r="P157" s="35"/>
      <c r="Q157" s="35"/>
      <c r="R157" s="40"/>
      <c r="S157" s="35">
        <f t="shared" ref="S157:S163" si="110">+R157*E157</f>
        <v>0</v>
      </c>
      <c r="T157" s="35"/>
      <c r="U157" s="35"/>
      <c r="V157" s="40"/>
      <c r="W157" s="35">
        <f t="shared" si="109"/>
        <v>0</v>
      </c>
      <c r="X157" s="35"/>
      <c r="Y157" s="35"/>
      <c r="Z157" s="40"/>
      <c r="AA157" s="35">
        <f t="shared" ref="AA157:AA163" si="111">+Z157*E157</f>
        <v>0</v>
      </c>
      <c r="AB157" s="35"/>
      <c r="AC157" s="35"/>
      <c r="AD157" s="93">
        <f t="shared" si="94"/>
        <v>1</v>
      </c>
      <c r="AE157" s="97">
        <f t="shared" ref="AE157:AE163" si="112">100%-AD157</f>
        <v>0</v>
      </c>
      <c r="AF157" s="12"/>
      <c r="AG157" s="12"/>
      <c r="AH157" s="12"/>
      <c r="AI157" s="12">
        <f t="shared" ref="AI157:AI163" si="113">100%-AD157</f>
        <v>0</v>
      </c>
      <c r="AJ157" s="83">
        <v>0</v>
      </c>
      <c r="AK157" s="12">
        <f t="shared" si="99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4">+D158*$C$156</f>
        <v>311439.7</v>
      </c>
      <c r="F158" s="34"/>
      <c r="G158" s="35">
        <f t="shared" si="98"/>
        <v>0</v>
      </c>
      <c r="H158" s="34">
        <v>1</v>
      </c>
      <c r="I158" s="35">
        <f t="shared" ref="I158:I163" si="115">+H158*$E158</f>
        <v>311439.7</v>
      </c>
      <c r="J158" s="40"/>
      <c r="K158" s="35">
        <f t="shared" si="72"/>
        <v>0</v>
      </c>
      <c r="L158" s="40"/>
      <c r="M158" s="35">
        <f t="shared" si="101"/>
        <v>0</v>
      </c>
      <c r="N158" s="40"/>
      <c r="O158" s="35">
        <f t="shared" si="108"/>
        <v>0</v>
      </c>
      <c r="P158" s="35"/>
      <c r="Q158" s="35"/>
      <c r="R158" s="40"/>
      <c r="S158" s="35">
        <f t="shared" si="110"/>
        <v>0</v>
      </c>
      <c r="T158" s="35"/>
      <c r="U158" s="35"/>
      <c r="V158" s="40"/>
      <c r="W158" s="35">
        <f t="shared" si="109"/>
        <v>0</v>
      </c>
      <c r="X158" s="35"/>
      <c r="Y158" s="35"/>
      <c r="Z158" s="40"/>
      <c r="AA158" s="35">
        <f t="shared" si="111"/>
        <v>0</v>
      </c>
      <c r="AB158" s="35"/>
      <c r="AC158" s="35"/>
      <c r="AD158" s="93">
        <f t="shared" si="94"/>
        <v>1</v>
      </c>
      <c r="AE158" s="97">
        <f t="shared" si="112"/>
        <v>0</v>
      </c>
      <c r="AF158" s="12"/>
      <c r="AG158" s="12"/>
      <c r="AH158" s="12"/>
      <c r="AI158" s="12">
        <f t="shared" si="113"/>
        <v>0</v>
      </c>
      <c r="AJ158" s="83">
        <v>0</v>
      </c>
      <c r="AK158" s="12">
        <f t="shared" si="99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4"/>
        <v>359353.5</v>
      </c>
      <c r="F159" s="34"/>
      <c r="G159" s="35">
        <f t="shared" si="98"/>
        <v>0</v>
      </c>
      <c r="H159" s="34">
        <v>1</v>
      </c>
      <c r="I159" s="35">
        <f t="shared" si="115"/>
        <v>359353.5</v>
      </c>
      <c r="J159" s="40"/>
      <c r="K159" s="35">
        <f t="shared" si="72"/>
        <v>0</v>
      </c>
      <c r="L159" s="40"/>
      <c r="M159" s="35">
        <f t="shared" si="101"/>
        <v>0</v>
      </c>
      <c r="N159" s="40"/>
      <c r="O159" s="35">
        <f t="shared" si="108"/>
        <v>0</v>
      </c>
      <c r="P159" s="35"/>
      <c r="Q159" s="35"/>
      <c r="R159" s="40"/>
      <c r="S159" s="35">
        <f t="shared" si="110"/>
        <v>0</v>
      </c>
      <c r="T159" s="35"/>
      <c r="U159" s="35"/>
      <c r="V159" s="40"/>
      <c r="W159" s="35">
        <f t="shared" si="109"/>
        <v>0</v>
      </c>
      <c r="X159" s="35"/>
      <c r="Y159" s="35"/>
      <c r="Z159" s="40"/>
      <c r="AA159" s="35">
        <f t="shared" si="111"/>
        <v>0</v>
      </c>
      <c r="AB159" s="35"/>
      <c r="AC159" s="35"/>
      <c r="AD159" s="93">
        <f t="shared" si="94"/>
        <v>1</v>
      </c>
      <c r="AE159" s="97">
        <f t="shared" si="112"/>
        <v>0</v>
      </c>
      <c r="AF159" s="12"/>
      <c r="AG159" s="12"/>
      <c r="AH159" s="12"/>
      <c r="AI159" s="12">
        <f t="shared" si="113"/>
        <v>0</v>
      </c>
      <c r="AJ159" s="83">
        <v>0</v>
      </c>
      <c r="AK159" s="12">
        <f t="shared" si="99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4"/>
        <v>598922.5</v>
      </c>
      <c r="F160" s="34"/>
      <c r="G160" s="35">
        <f t="shared" si="98"/>
        <v>0</v>
      </c>
      <c r="H160" s="34">
        <v>1</v>
      </c>
      <c r="I160" s="35">
        <f t="shared" si="115"/>
        <v>598922.5</v>
      </c>
      <c r="J160" s="40"/>
      <c r="K160" s="35">
        <f t="shared" si="72"/>
        <v>0</v>
      </c>
      <c r="L160" s="40"/>
      <c r="M160" s="35">
        <f t="shared" si="101"/>
        <v>0</v>
      </c>
      <c r="N160" s="40"/>
      <c r="O160" s="35">
        <f t="shared" si="108"/>
        <v>0</v>
      </c>
      <c r="P160" s="35"/>
      <c r="Q160" s="35"/>
      <c r="R160" s="40"/>
      <c r="S160" s="35">
        <f t="shared" si="110"/>
        <v>0</v>
      </c>
      <c r="T160" s="35"/>
      <c r="U160" s="35"/>
      <c r="V160" s="40"/>
      <c r="W160" s="35">
        <f t="shared" si="109"/>
        <v>0</v>
      </c>
      <c r="X160" s="35"/>
      <c r="Y160" s="35"/>
      <c r="Z160" s="40"/>
      <c r="AA160" s="35">
        <f t="shared" si="111"/>
        <v>0</v>
      </c>
      <c r="AB160" s="35"/>
      <c r="AC160" s="35"/>
      <c r="AD160" s="93">
        <f t="shared" si="94"/>
        <v>1</v>
      </c>
      <c r="AE160" s="97">
        <f t="shared" si="112"/>
        <v>0</v>
      </c>
      <c r="AF160" s="12"/>
      <c r="AG160" s="12"/>
      <c r="AH160" s="12"/>
      <c r="AI160" s="12">
        <f t="shared" si="113"/>
        <v>0</v>
      </c>
      <c r="AJ160" s="83">
        <v>0</v>
      </c>
      <c r="AK160" s="12">
        <f t="shared" si="99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4"/>
        <v>479138</v>
      </c>
      <c r="F161" s="34"/>
      <c r="G161" s="35">
        <f t="shared" si="98"/>
        <v>0</v>
      </c>
      <c r="H161" s="34">
        <v>1</v>
      </c>
      <c r="I161" s="35">
        <f t="shared" si="115"/>
        <v>479138</v>
      </c>
      <c r="J161" s="40"/>
      <c r="K161" s="35">
        <f t="shared" si="72"/>
        <v>0</v>
      </c>
      <c r="L161" s="40"/>
      <c r="M161" s="35">
        <f t="shared" si="101"/>
        <v>0</v>
      </c>
      <c r="N161" s="40"/>
      <c r="O161" s="35">
        <f t="shared" si="108"/>
        <v>0</v>
      </c>
      <c r="P161" s="35"/>
      <c r="Q161" s="35"/>
      <c r="R161" s="40"/>
      <c r="S161" s="35">
        <f t="shared" si="110"/>
        <v>0</v>
      </c>
      <c r="T161" s="35"/>
      <c r="U161" s="35"/>
      <c r="V161" s="40"/>
      <c r="W161" s="35">
        <f t="shared" si="109"/>
        <v>0</v>
      </c>
      <c r="X161" s="35"/>
      <c r="Y161" s="35"/>
      <c r="Z161" s="40"/>
      <c r="AA161" s="35">
        <f t="shared" si="111"/>
        <v>0</v>
      </c>
      <c r="AB161" s="35"/>
      <c r="AC161" s="35"/>
      <c r="AD161" s="93">
        <f t="shared" si="94"/>
        <v>1</v>
      </c>
      <c r="AE161" s="97">
        <f t="shared" si="112"/>
        <v>0</v>
      </c>
      <c r="AF161" s="12"/>
      <c r="AG161" s="12"/>
      <c r="AH161" s="12"/>
      <c r="AI161" s="12">
        <f t="shared" si="113"/>
        <v>0</v>
      </c>
      <c r="AJ161" s="83">
        <v>0</v>
      </c>
      <c r="AK161" s="12">
        <f t="shared" si="99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4"/>
        <v>479138</v>
      </c>
      <c r="F162" s="34"/>
      <c r="G162" s="35">
        <f t="shared" si="98"/>
        <v>0</v>
      </c>
      <c r="H162" s="34"/>
      <c r="I162" s="35">
        <f t="shared" si="115"/>
        <v>0</v>
      </c>
      <c r="J162" s="40">
        <v>1</v>
      </c>
      <c r="K162" s="35">
        <f t="shared" si="72"/>
        <v>479138</v>
      </c>
      <c r="L162" s="40"/>
      <c r="M162" s="35">
        <f t="shared" si="101"/>
        <v>0</v>
      </c>
      <c r="N162" s="40"/>
      <c r="O162" s="35">
        <f t="shared" si="108"/>
        <v>0</v>
      </c>
      <c r="P162" s="35"/>
      <c r="Q162" s="35"/>
      <c r="R162" s="40"/>
      <c r="S162" s="35">
        <f t="shared" si="110"/>
        <v>0</v>
      </c>
      <c r="T162" s="35"/>
      <c r="U162" s="35"/>
      <c r="V162" s="40"/>
      <c r="W162" s="35">
        <f t="shared" si="109"/>
        <v>0</v>
      </c>
      <c r="X162" s="35"/>
      <c r="Y162" s="35"/>
      <c r="Z162" s="40"/>
      <c r="AA162" s="35">
        <f t="shared" si="111"/>
        <v>0</v>
      </c>
      <c r="AB162" s="35"/>
      <c r="AC162" s="35"/>
      <c r="AD162" s="93">
        <f t="shared" si="94"/>
        <v>1</v>
      </c>
      <c r="AE162" s="97">
        <f t="shared" si="112"/>
        <v>0</v>
      </c>
      <c r="AF162" s="12"/>
      <c r="AG162" s="12"/>
      <c r="AH162" s="12"/>
      <c r="AI162" s="12">
        <f t="shared" si="113"/>
        <v>0</v>
      </c>
      <c r="AJ162" s="83">
        <v>0</v>
      </c>
      <c r="AK162" s="12">
        <f t="shared" si="99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4"/>
        <v>119784.5</v>
      </c>
      <c r="F163" s="34"/>
      <c r="G163" s="35">
        <f t="shared" si="98"/>
        <v>0</v>
      </c>
      <c r="H163" s="34"/>
      <c r="I163" s="35">
        <f t="shared" si="115"/>
        <v>0</v>
      </c>
      <c r="J163" s="40"/>
      <c r="K163" s="35">
        <f t="shared" si="72"/>
        <v>0</v>
      </c>
      <c r="L163" s="40"/>
      <c r="M163" s="35">
        <f t="shared" si="101"/>
        <v>0</v>
      </c>
      <c r="N163" s="40">
        <v>1</v>
      </c>
      <c r="O163" s="35">
        <f t="shared" si="108"/>
        <v>119784.5</v>
      </c>
      <c r="P163" s="105">
        <v>0.5</v>
      </c>
      <c r="Q163" s="106">
        <f t="shared" ref="Q163" si="116">+P163*$E163</f>
        <v>59892.25</v>
      </c>
      <c r="R163" s="40"/>
      <c r="S163" s="35">
        <f t="shared" si="110"/>
        <v>0</v>
      </c>
      <c r="T163" s="35"/>
      <c r="U163" s="35"/>
      <c r="V163" s="40"/>
      <c r="W163" s="35">
        <f t="shared" si="109"/>
        <v>0</v>
      </c>
      <c r="X163" s="35"/>
      <c r="Y163" s="35"/>
      <c r="Z163" s="40"/>
      <c r="AA163" s="35">
        <f t="shared" si="111"/>
        <v>0</v>
      </c>
      <c r="AB163" s="35"/>
      <c r="AC163" s="35"/>
      <c r="AD163" s="93">
        <f t="shared" si="94"/>
        <v>0.5</v>
      </c>
      <c r="AE163" s="97">
        <f t="shared" si="112"/>
        <v>0.5</v>
      </c>
      <c r="AF163" s="12"/>
      <c r="AG163" s="12"/>
      <c r="AH163" s="12"/>
      <c r="AI163" s="12">
        <f t="shared" si="113"/>
        <v>0.5</v>
      </c>
      <c r="AJ163" s="83">
        <v>1</v>
      </c>
      <c r="AK163" s="12">
        <f t="shared" si="99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8"/>
        <v>0</v>
      </c>
      <c r="H165" s="34"/>
      <c r="I165" s="35"/>
      <c r="J165" s="40">
        <v>1</v>
      </c>
      <c r="K165" s="35">
        <f t="shared" si="72"/>
        <v>95827.6</v>
      </c>
      <c r="L165" s="40"/>
      <c r="M165" s="35">
        <f t="shared" si="101"/>
        <v>0</v>
      </c>
      <c r="N165" s="40"/>
      <c r="O165" s="35">
        <f t="shared" si="108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09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4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99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8"/>
        <v>0</v>
      </c>
      <c r="H166" s="34"/>
      <c r="I166" s="35"/>
      <c r="J166" s="40"/>
      <c r="K166" s="35">
        <f t="shared" si="72"/>
        <v>0</v>
      </c>
      <c r="L166" s="40"/>
      <c r="M166" s="35">
        <f t="shared" si="101"/>
        <v>0</v>
      </c>
      <c r="N166" s="40"/>
      <c r="O166" s="35">
        <f t="shared" si="108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7">E166*T166</f>
        <v>383310.4</v>
      </c>
      <c r="V166" s="40"/>
      <c r="W166" s="35">
        <f t="shared" si="109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4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99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8"/>
        <v>0</v>
      </c>
      <c r="H167" s="34"/>
      <c r="I167" s="35"/>
      <c r="J167" s="40"/>
      <c r="K167" s="35">
        <f t="shared" si="72"/>
        <v>0</v>
      </c>
      <c r="L167" s="40"/>
      <c r="M167" s="35">
        <f t="shared" si="101"/>
        <v>0</v>
      </c>
      <c r="N167" s="40"/>
      <c r="O167" s="35">
        <f t="shared" si="108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7"/>
        <v>0</v>
      </c>
      <c r="V167" s="40"/>
      <c r="W167" s="35">
        <f t="shared" si="109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4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99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8"/>
        <v>0</v>
      </c>
      <c r="H168" s="34"/>
      <c r="I168" s="35"/>
      <c r="J168" s="40"/>
      <c r="K168" s="35">
        <f t="shared" si="72"/>
        <v>0</v>
      </c>
      <c r="L168" s="40"/>
      <c r="M168" s="35">
        <f t="shared" si="101"/>
        <v>0</v>
      </c>
      <c r="N168" s="40"/>
      <c r="O168" s="35">
        <f t="shared" si="108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7"/>
        <v>0</v>
      </c>
      <c r="V168" s="40"/>
      <c r="W168" s="35">
        <f t="shared" si="109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4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99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8"/>
        <v>0</v>
      </c>
      <c r="H169" s="34"/>
      <c r="I169" s="35"/>
      <c r="J169" s="40"/>
      <c r="K169" s="35">
        <f t="shared" si="72"/>
        <v>0</v>
      </c>
      <c r="L169" s="40"/>
      <c r="M169" s="35">
        <f t="shared" si="101"/>
        <v>0</v>
      </c>
      <c r="N169" s="40"/>
      <c r="O169" s="35">
        <f t="shared" si="108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09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4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99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8"/>
        <v>0</v>
      </c>
      <c r="H171" s="34"/>
      <c r="I171" s="35"/>
      <c r="J171" s="40">
        <v>1</v>
      </c>
      <c r="K171" s="35">
        <f t="shared" si="72"/>
        <v>71870.7</v>
      </c>
      <c r="L171" s="40"/>
      <c r="M171" s="35">
        <f t="shared" si="101"/>
        <v>0</v>
      </c>
      <c r="N171" s="40"/>
      <c r="O171" s="35">
        <f t="shared" si="108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09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4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99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8"/>
        <v>0</v>
      </c>
      <c r="H172" s="34"/>
      <c r="I172" s="35"/>
      <c r="J172" s="40"/>
      <c r="K172" s="35">
        <f t="shared" si="72"/>
        <v>0</v>
      </c>
      <c r="L172" s="40"/>
      <c r="M172" s="35">
        <f t="shared" si="101"/>
        <v>0</v>
      </c>
      <c r="N172" s="40">
        <v>1</v>
      </c>
      <c r="O172" s="35">
        <f t="shared" si="108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09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4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99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8"/>
        <v>0</v>
      </c>
      <c r="H173" s="34"/>
      <c r="I173" s="35"/>
      <c r="J173" s="40"/>
      <c r="K173" s="35">
        <f t="shared" si="72"/>
        <v>0</v>
      </c>
      <c r="L173" s="40"/>
      <c r="M173" s="35">
        <f t="shared" si="101"/>
        <v>0</v>
      </c>
      <c r="N173" s="40">
        <v>1</v>
      </c>
      <c r="O173" s="35">
        <f t="shared" si="108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09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4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99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8"/>
        <v>0</v>
      </c>
      <c r="H174" s="34"/>
      <c r="I174" s="35"/>
      <c r="J174" s="40"/>
      <c r="K174" s="35">
        <f t="shared" ref="K174:K183" si="118">+J174*$E174</f>
        <v>0</v>
      </c>
      <c r="L174" s="40"/>
      <c r="M174" s="35">
        <f t="shared" si="101"/>
        <v>0</v>
      </c>
      <c r="N174" s="40">
        <v>1</v>
      </c>
      <c r="O174" s="35">
        <f t="shared" si="108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09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4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99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8"/>
        <v>0</v>
      </c>
      <c r="H176" s="34"/>
      <c r="I176" s="35"/>
      <c r="J176" s="40">
        <v>1</v>
      </c>
      <c r="K176" s="35">
        <f t="shared" si="118"/>
        <v>71870.7</v>
      </c>
      <c r="L176" s="40"/>
      <c r="M176" s="35">
        <f t="shared" si="101"/>
        <v>0</v>
      </c>
      <c r="N176" s="40"/>
      <c r="O176" s="35">
        <f t="shared" si="108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09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4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99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8"/>
        <v>0</v>
      </c>
      <c r="H177" s="34"/>
      <c r="I177" s="35"/>
      <c r="J177" s="40"/>
      <c r="K177" s="35">
        <f t="shared" si="118"/>
        <v>0</v>
      </c>
      <c r="L177" s="40"/>
      <c r="M177" s="35">
        <f t="shared" si="101"/>
        <v>0</v>
      </c>
      <c r="N177" s="40">
        <v>1</v>
      </c>
      <c r="O177" s="35">
        <f t="shared" si="108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09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4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99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8"/>
        <v>0</v>
      </c>
      <c r="H178" s="34"/>
      <c r="I178" s="35"/>
      <c r="J178" s="40"/>
      <c r="K178" s="35">
        <f t="shared" si="118"/>
        <v>0</v>
      </c>
      <c r="L178" s="40"/>
      <c r="M178" s="35">
        <f t="shared" si="101"/>
        <v>0</v>
      </c>
      <c r="N178" s="40">
        <v>1</v>
      </c>
      <c r="O178" s="35">
        <f t="shared" si="108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09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4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99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8"/>
        <v>0</v>
      </c>
      <c r="H179" s="34"/>
      <c r="I179" s="35"/>
      <c r="J179" s="40"/>
      <c r="K179" s="35">
        <f t="shared" si="118"/>
        <v>0</v>
      </c>
      <c r="L179" s="40"/>
      <c r="M179" s="35">
        <f t="shared" si="101"/>
        <v>0</v>
      </c>
      <c r="N179" s="40">
        <v>1</v>
      </c>
      <c r="O179" s="35">
        <f t="shared" si="108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09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4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99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8"/>
        <v>0</v>
      </c>
      <c r="H181" s="34"/>
      <c r="I181" s="35"/>
      <c r="J181" s="40"/>
      <c r="K181" s="35">
        <f t="shared" si="118"/>
        <v>0</v>
      </c>
      <c r="L181" s="40"/>
      <c r="M181" s="35">
        <f t="shared" si="101"/>
        <v>0</v>
      </c>
      <c r="N181" s="40"/>
      <c r="O181" s="35">
        <f t="shared" si="108"/>
        <v>0</v>
      </c>
      <c r="P181" s="35"/>
      <c r="Q181" s="35"/>
      <c r="R181" s="40"/>
      <c r="S181" s="35">
        <f t="shared" ref="S181:S191" si="119">+R181*E181</f>
        <v>0</v>
      </c>
      <c r="T181" s="35"/>
      <c r="U181" s="35"/>
      <c r="V181" s="40"/>
      <c r="W181" s="35">
        <f t="shared" si="109"/>
        <v>0</v>
      </c>
      <c r="X181" s="35"/>
      <c r="Y181" s="35"/>
      <c r="Z181" s="40"/>
      <c r="AA181" s="35">
        <f t="shared" ref="AA181:AA188" si="120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1">100%-AD181</f>
        <v>1</v>
      </c>
      <c r="AJ181" s="83">
        <v>1</v>
      </c>
      <c r="AK181" s="12">
        <f t="shared" si="99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8"/>
        <v>0</v>
      </c>
      <c r="H182" s="34"/>
      <c r="I182" s="35"/>
      <c r="J182" s="40"/>
      <c r="K182" s="35">
        <f t="shared" si="118"/>
        <v>0</v>
      </c>
      <c r="L182" s="40"/>
      <c r="M182" s="35">
        <f t="shared" si="101"/>
        <v>0</v>
      </c>
      <c r="N182" s="40"/>
      <c r="O182" s="35">
        <f t="shared" si="108"/>
        <v>0</v>
      </c>
      <c r="P182" s="35"/>
      <c r="Q182" s="35"/>
      <c r="R182" s="40"/>
      <c r="S182" s="35">
        <f t="shared" si="119"/>
        <v>0</v>
      </c>
      <c r="T182" s="35"/>
      <c r="U182" s="35"/>
      <c r="V182" s="40"/>
      <c r="W182" s="35">
        <f t="shared" si="109"/>
        <v>0</v>
      </c>
      <c r="X182" s="35"/>
      <c r="Y182" s="35"/>
      <c r="Z182" s="40"/>
      <c r="AA182" s="35">
        <f t="shared" si="120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1"/>
        <v>1</v>
      </c>
      <c r="AJ182" s="83">
        <v>1</v>
      </c>
      <c r="AK182" s="12">
        <f t="shared" si="99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8"/>
        <v>1349787.375</v>
      </c>
      <c r="H183" s="34">
        <v>0.05</v>
      </c>
      <c r="I183" s="35">
        <f t="shared" ref="I183:I189" si="122">+H183*$E183</f>
        <v>134978.73750000002</v>
      </c>
      <c r="J183" s="40">
        <v>0.06</v>
      </c>
      <c r="K183" s="35">
        <f t="shared" si="118"/>
        <v>161974.48499999999</v>
      </c>
      <c r="L183" s="40"/>
      <c r="M183" s="35">
        <f t="shared" si="101"/>
        <v>0</v>
      </c>
      <c r="N183" s="40"/>
      <c r="O183" s="35">
        <f t="shared" si="108"/>
        <v>0</v>
      </c>
      <c r="P183" s="35"/>
      <c r="Q183" s="35"/>
      <c r="R183" s="40"/>
      <c r="S183" s="35">
        <f t="shared" si="119"/>
        <v>0</v>
      </c>
      <c r="T183" s="40"/>
      <c r="U183" s="35"/>
      <c r="V183" s="40">
        <v>0.2</v>
      </c>
      <c r="W183" s="35">
        <f t="shared" si="109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0"/>
        <v>512919.20250000001</v>
      </c>
      <c r="AB183" s="40">
        <v>0.15</v>
      </c>
      <c r="AC183" s="35">
        <f t="shared" ref="AC183:AC189" si="123">AB183*E183</f>
        <v>404936.21249999997</v>
      </c>
      <c r="AD183" s="93">
        <f t="shared" si="94"/>
        <v>0.96000000000000008</v>
      </c>
      <c r="AE183" s="97">
        <f t="shared" ref="AE183:AE189" si="124">100%-AD183</f>
        <v>3.9999999999999925E-2</v>
      </c>
      <c r="AF183" s="12"/>
      <c r="AG183" s="12"/>
      <c r="AH183" s="12"/>
      <c r="AI183" s="12">
        <f t="shared" si="121"/>
        <v>3.9999999999999925E-2</v>
      </c>
      <c r="AJ183" s="83">
        <v>4.9999999999999822E-2</v>
      </c>
      <c r="AK183" s="12">
        <f t="shared" si="99"/>
        <v>-9.9999999999998979E-3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5">+D184*$C$180</f>
        <v>3599433</v>
      </c>
      <c r="F184" s="34">
        <v>0.5</v>
      </c>
      <c r="G184" s="35">
        <f t="shared" si="98"/>
        <v>1799716.5</v>
      </c>
      <c r="H184" s="34"/>
      <c r="I184" s="35">
        <f t="shared" si="122"/>
        <v>0</v>
      </c>
      <c r="J184" s="40">
        <v>0.02</v>
      </c>
      <c r="K184" s="35">
        <f>+J184*E184</f>
        <v>71988.66</v>
      </c>
      <c r="L184" s="40"/>
      <c r="M184" s="35">
        <f t="shared" si="101"/>
        <v>0</v>
      </c>
      <c r="N184" s="40"/>
      <c r="O184" s="35">
        <f t="shared" si="108"/>
        <v>0</v>
      </c>
      <c r="P184" s="35"/>
      <c r="Q184" s="35"/>
      <c r="R184" s="40"/>
      <c r="S184" s="35">
        <f t="shared" si="119"/>
        <v>0</v>
      </c>
      <c r="T184" s="40"/>
      <c r="U184" s="35"/>
      <c r="V184" s="40">
        <v>0.2</v>
      </c>
      <c r="W184" s="35">
        <f t="shared" si="109"/>
        <v>719886.60000000009</v>
      </c>
      <c r="X184" s="40">
        <v>0.2</v>
      </c>
      <c r="Y184" s="35">
        <f t="shared" ref="Y184:Y189" si="126">X184*E184</f>
        <v>719886.60000000009</v>
      </c>
      <c r="Z184" s="40">
        <v>0.28000000000000003</v>
      </c>
      <c r="AA184" s="35">
        <f t="shared" si="120"/>
        <v>1007841.2400000001</v>
      </c>
      <c r="AB184" s="40">
        <v>0.18</v>
      </c>
      <c r="AC184" s="35">
        <f t="shared" si="123"/>
        <v>647897.93999999994</v>
      </c>
      <c r="AD184" s="93">
        <f t="shared" si="94"/>
        <v>0.89999999999999991</v>
      </c>
      <c r="AE184" s="97">
        <f t="shared" si="124"/>
        <v>0.10000000000000009</v>
      </c>
      <c r="AF184" s="12"/>
      <c r="AG184" s="12"/>
      <c r="AH184" s="12"/>
      <c r="AI184" s="12">
        <f t="shared" si="121"/>
        <v>0.10000000000000009</v>
      </c>
      <c r="AJ184" s="83">
        <v>9.9999999999999978E-2</v>
      </c>
      <c r="AK184" s="12">
        <f t="shared" si="99"/>
        <v>1.1102230246251565E-16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5"/>
        <v>3599433</v>
      </c>
      <c r="F185" s="34">
        <v>0.5</v>
      </c>
      <c r="G185" s="35">
        <f t="shared" si="98"/>
        <v>1799716.5</v>
      </c>
      <c r="H185" s="34"/>
      <c r="I185" s="35">
        <f t="shared" si="122"/>
        <v>0</v>
      </c>
      <c r="J185" s="40">
        <v>0.02</v>
      </c>
      <c r="K185" s="35">
        <f t="shared" ref="K185:K248" si="127">+J185*$E185</f>
        <v>71988.66</v>
      </c>
      <c r="L185" s="40"/>
      <c r="M185" s="35">
        <f t="shared" si="101"/>
        <v>0</v>
      </c>
      <c r="N185" s="40"/>
      <c r="O185" s="35">
        <f t="shared" si="108"/>
        <v>0</v>
      </c>
      <c r="P185" s="35"/>
      <c r="Q185" s="35"/>
      <c r="R185" s="40"/>
      <c r="S185" s="35">
        <f t="shared" si="119"/>
        <v>0</v>
      </c>
      <c r="T185" s="40"/>
      <c r="U185" s="35"/>
      <c r="V185" s="40">
        <v>0.25</v>
      </c>
      <c r="W185" s="35">
        <f t="shared" si="109"/>
        <v>899858.25</v>
      </c>
      <c r="X185" s="40">
        <v>0.25</v>
      </c>
      <c r="Y185" s="35">
        <f t="shared" si="126"/>
        <v>899858.25</v>
      </c>
      <c r="Z185" s="40">
        <v>0.23</v>
      </c>
      <c r="AA185" s="35">
        <f t="shared" si="120"/>
        <v>827869.59000000008</v>
      </c>
      <c r="AB185" s="40">
        <v>0.2</v>
      </c>
      <c r="AC185" s="35">
        <f t="shared" si="123"/>
        <v>719886.60000000009</v>
      </c>
      <c r="AD185" s="93">
        <f t="shared" si="94"/>
        <v>0.97</v>
      </c>
      <c r="AE185" s="97">
        <f t="shared" si="124"/>
        <v>3.0000000000000027E-2</v>
      </c>
      <c r="AF185" s="12"/>
      <c r="AG185" s="12"/>
      <c r="AH185" s="12"/>
      <c r="AI185" s="12">
        <f t="shared" si="121"/>
        <v>3.0000000000000027E-2</v>
      </c>
      <c r="AJ185" s="83">
        <v>9.9999999999999978E-2</v>
      </c>
      <c r="AK185" s="12">
        <f t="shared" si="99"/>
        <v>-6.9999999999999951E-2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5"/>
        <v>2699574.75</v>
      </c>
      <c r="F186" s="34">
        <v>0.26</v>
      </c>
      <c r="G186" s="35">
        <f t="shared" si="98"/>
        <v>701889.43500000006</v>
      </c>
      <c r="H186" s="34">
        <v>0.1</v>
      </c>
      <c r="I186" s="35">
        <f t="shared" si="122"/>
        <v>269957.47500000003</v>
      </c>
      <c r="J186" s="40">
        <v>7.0000000000000007E-2</v>
      </c>
      <c r="K186" s="35">
        <f t="shared" si="127"/>
        <v>188970.23250000001</v>
      </c>
      <c r="L186" s="40"/>
      <c r="M186" s="35">
        <f t="shared" si="101"/>
        <v>0</v>
      </c>
      <c r="N186" s="40"/>
      <c r="O186" s="35">
        <f t="shared" si="108"/>
        <v>0</v>
      </c>
      <c r="P186" s="35"/>
      <c r="Q186" s="35"/>
      <c r="R186" s="40"/>
      <c r="S186" s="35">
        <f t="shared" si="119"/>
        <v>0</v>
      </c>
      <c r="T186" s="40"/>
      <c r="U186" s="35"/>
      <c r="V186" s="40">
        <v>0.25</v>
      </c>
      <c r="W186" s="35">
        <f t="shared" si="109"/>
        <v>674893.6875</v>
      </c>
      <c r="X186" s="40">
        <v>0.25</v>
      </c>
      <c r="Y186" s="35">
        <f t="shared" si="126"/>
        <v>674893.6875</v>
      </c>
      <c r="Z186" s="40">
        <v>0.32</v>
      </c>
      <c r="AA186" s="35">
        <f t="shared" si="120"/>
        <v>863863.92</v>
      </c>
      <c r="AB186" s="40">
        <v>0.25</v>
      </c>
      <c r="AC186" s="35">
        <f t="shared" si="123"/>
        <v>674893.6875</v>
      </c>
      <c r="AD186" s="93">
        <f t="shared" si="94"/>
        <v>0.92999999999999994</v>
      </c>
      <c r="AE186" s="97">
        <f t="shared" si="124"/>
        <v>7.0000000000000062E-2</v>
      </c>
      <c r="AF186" s="12"/>
      <c r="AG186" s="12"/>
      <c r="AH186" s="12"/>
      <c r="AI186" s="12">
        <f t="shared" si="121"/>
        <v>7.0000000000000062E-2</v>
      </c>
      <c r="AJ186" s="83">
        <v>0.10000000000000009</v>
      </c>
      <c r="AK186" s="12">
        <f t="shared" si="99"/>
        <v>-3.0000000000000027E-2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5"/>
        <v>2699574.75</v>
      </c>
      <c r="F187" s="34"/>
      <c r="G187" s="35">
        <f t="shared" si="98"/>
        <v>0</v>
      </c>
      <c r="H187" s="34">
        <v>0.1</v>
      </c>
      <c r="I187" s="35">
        <f t="shared" si="122"/>
        <v>269957.47500000003</v>
      </c>
      <c r="J187" s="40"/>
      <c r="K187" s="35">
        <f t="shared" si="127"/>
        <v>0</v>
      </c>
      <c r="L187" s="40"/>
      <c r="M187" s="35">
        <f t="shared" si="101"/>
        <v>0</v>
      </c>
      <c r="N187" s="40"/>
      <c r="O187" s="35">
        <f t="shared" si="108"/>
        <v>0</v>
      </c>
      <c r="P187" s="35"/>
      <c r="Q187" s="35"/>
      <c r="R187" s="40"/>
      <c r="S187" s="35">
        <f t="shared" si="119"/>
        <v>0</v>
      </c>
      <c r="T187" s="40"/>
      <c r="U187" s="35"/>
      <c r="V187" s="40">
        <v>0.4</v>
      </c>
      <c r="W187" s="35">
        <f t="shared" si="109"/>
        <v>1079829.9000000001</v>
      </c>
      <c r="X187" s="40">
        <v>0.4</v>
      </c>
      <c r="Y187" s="35">
        <f t="shared" si="126"/>
        <v>1079829.9000000001</v>
      </c>
      <c r="Z187" s="40">
        <v>0.5</v>
      </c>
      <c r="AA187" s="35">
        <f t="shared" si="120"/>
        <v>1349787.375</v>
      </c>
      <c r="AB187" s="40">
        <v>0.4</v>
      </c>
      <c r="AC187" s="35">
        <f t="shared" si="123"/>
        <v>1079829.9000000001</v>
      </c>
      <c r="AD187" s="93">
        <f t="shared" si="94"/>
        <v>0.9</v>
      </c>
      <c r="AE187" s="97">
        <f t="shared" si="124"/>
        <v>9.9999999999999978E-2</v>
      </c>
      <c r="AF187" s="12"/>
      <c r="AG187" s="12"/>
      <c r="AH187" s="12"/>
      <c r="AI187" s="12">
        <f t="shared" si="121"/>
        <v>9.9999999999999978E-2</v>
      </c>
      <c r="AJ187" s="83">
        <v>9.9999999999999978E-2</v>
      </c>
      <c r="AK187" s="12">
        <f t="shared" si="99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5"/>
        <v>1799716.5</v>
      </c>
      <c r="F188" s="34"/>
      <c r="G188" s="35">
        <f t="shared" si="98"/>
        <v>0</v>
      </c>
      <c r="H188" s="34"/>
      <c r="I188" s="35">
        <f t="shared" si="122"/>
        <v>0</v>
      </c>
      <c r="J188" s="40"/>
      <c r="K188" s="35">
        <f t="shared" si="127"/>
        <v>0</v>
      </c>
      <c r="L188" s="40"/>
      <c r="M188" s="35">
        <f t="shared" si="101"/>
        <v>0</v>
      </c>
      <c r="N188" s="40"/>
      <c r="O188" s="35">
        <f t="shared" si="108"/>
        <v>0</v>
      </c>
      <c r="P188" s="35"/>
      <c r="Q188" s="35"/>
      <c r="R188" s="40"/>
      <c r="S188" s="35">
        <f t="shared" si="119"/>
        <v>0</v>
      </c>
      <c r="T188" s="35"/>
      <c r="U188" s="35"/>
      <c r="V188" s="40">
        <v>0.5</v>
      </c>
      <c r="W188" s="35">
        <f t="shared" si="109"/>
        <v>899858.25</v>
      </c>
      <c r="X188" s="40">
        <v>0.5</v>
      </c>
      <c r="Y188" s="35">
        <f t="shared" si="126"/>
        <v>899858.25</v>
      </c>
      <c r="Z188" s="40">
        <v>0.5</v>
      </c>
      <c r="AA188" s="35">
        <f t="shared" si="120"/>
        <v>899858.25</v>
      </c>
      <c r="AB188" s="105">
        <v>0.37</v>
      </c>
      <c r="AC188" s="106">
        <f t="shared" si="123"/>
        <v>665895.10499999998</v>
      </c>
      <c r="AD188" s="93">
        <f t="shared" si="94"/>
        <v>0.87</v>
      </c>
      <c r="AE188" s="97">
        <f t="shared" si="124"/>
        <v>0.13</v>
      </c>
      <c r="AF188" s="12"/>
      <c r="AG188" s="12"/>
      <c r="AH188" s="12"/>
      <c r="AI188" s="12">
        <f t="shared" si="121"/>
        <v>0.13</v>
      </c>
      <c r="AJ188" s="83">
        <v>0.30000000000000004</v>
      </c>
      <c r="AK188" s="12">
        <f t="shared" si="99"/>
        <v>-0.17000000000000004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5"/>
        <v>899858.25</v>
      </c>
      <c r="F189" s="34"/>
      <c r="G189" s="35">
        <f t="shared" si="98"/>
        <v>0</v>
      </c>
      <c r="H189" s="34"/>
      <c r="I189" s="35">
        <f t="shared" si="122"/>
        <v>0</v>
      </c>
      <c r="J189" s="40"/>
      <c r="K189" s="35">
        <f t="shared" si="127"/>
        <v>0</v>
      </c>
      <c r="L189" s="40"/>
      <c r="M189" s="35">
        <f t="shared" si="101"/>
        <v>0</v>
      </c>
      <c r="N189" s="40"/>
      <c r="O189" s="35">
        <f t="shared" si="108"/>
        <v>0</v>
      </c>
      <c r="P189" s="35"/>
      <c r="Q189" s="35"/>
      <c r="R189" s="40"/>
      <c r="S189" s="35">
        <f t="shared" si="119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6"/>
        <v>269957.47499999998</v>
      </c>
      <c r="Z189" s="40">
        <v>0.7</v>
      </c>
      <c r="AA189" s="35">
        <f>+Z189*E189-4549</f>
        <v>625351.77499999991</v>
      </c>
      <c r="AB189" s="105">
        <v>0.55000000000000004</v>
      </c>
      <c r="AC189" s="106">
        <f t="shared" si="123"/>
        <v>494922.03750000003</v>
      </c>
      <c r="AD189" s="93">
        <f t="shared" si="94"/>
        <v>0.85000000000000009</v>
      </c>
      <c r="AE189" s="97">
        <f t="shared" si="124"/>
        <v>0.14999999999999991</v>
      </c>
      <c r="AF189" s="12"/>
      <c r="AG189" s="12"/>
      <c r="AH189" s="12"/>
      <c r="AI189" s="12">
        <f t="shared" si="121"/>
        <v>0.14999999999999991</v>
      </c>
      <c r="AJ189" s="83">
        <v>0.4</v>
      </c>
      <c r="AK189" s="12">
        <f t="shared" si="99"/>
        <v>-0.25000000000000011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8"/>
        <v>0</v>
      </c>
      <c r="H190" s="34"/>
      <c r="I190" s="35"/>
      <c r="J190" s="40"/>
      <c r="K190" s="35">
        <f t="shared" si="127"/>
        <v>0</v>
      </c>
      <c r="L190" s="40"/>
      <c r="M190" s="35">
        <f t="shared" si="101"/>
        <v>0</v>
      </c>
      <c r="N190" s="40"/>
      <c r="O190" s="35">
        <f t="shared" si="108"/>
        <v>0</v>
      </c>
      <c r="P190" s="35"/>
      <c r="Q190" s="35"/>
      <c r="R190" s="40"/>
      <c r="S190" s="35">
        <f t="shared" si="119"/>
        <v>0</v>
      </c>
      <c r="T190" s="35"/>
      <c r="U190" s="35"/>
      <c r="V190" s="40"/>
      <c r="W190" s="35">
        <f t="shared" si="109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1"/>
        <v>1</v>
      </c>
      <c r="AJ190" s="83">
        <v>1</v>
      </c>
      <c r="AK190" s="12">
        <f t="shared" si="99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8"/>
        <v>0</v>
      </c>
      <c r="H191" s="34"/>
      <c r="I191" s="35"/>
      <c r="J191" s="40"/>
      <c r="K191" s="35">
        <f t="shared" si="127"/>
        <v>0</v>
      </c>
      <c r="L191" s="40"/>
      <c r="M191" s="35">
        <f t="shared" si="101"/>
        <v>0</v>
      </c>
      <c r="N191" s="40"/>
      <c r="O191" s="35">
        <f t="shared" si="108"/>
        <v>0</v>
      </c>
      <c r="P191" s="35"/>
      <c r="Q191" s="35"/>
      <c r="R191" s="40"/>
      <c r="S191" s="35">
        <f t="shared" si="119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8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1"/>
        <v>1</v>
      </c>
      <c r="AJ191" s="83">
        <v>1</v>
      </c>
      <c r="AK191" s="12">
        <f t="shared" si="99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8"/>
        <v>171655.18</v>
      </c>
      <c r="H195" s="34"/>
      <c r="I195" s="35"/>
      <c r="J195" s="40"/>
      <c r="K195" s="35">
        <f t="shared" si="127"/>
        <v>0</v>
      </c>
      <c r="L195" s="40"/>
      <c r="M195" s="35">
        <f t="shared" si="101"/>
        <v>0</v>
      </c>
      <c r="N195" s="40"/>
      <c r="O195" s="35">
        <f t="shared" si="108"/>
        <v>0</v>
      </c>
      <c r="P195" s="35"/>
      <c r="Q195" s="35"/>
      <c r="R195" s="40"/>
      <c r="S195" s="35">
        <f t="shared" ref="S195:S203" si="129">+R195*E195</f>
        <v>0</v>
      </c>
      <c r="T195" s="35"/>
      <c r="U195" s="35"/>
      <c r="V195" s="40"/>
      <c r="W195" s="35">
        <f t="shared" si="109"/>
        <v>0</v>
      </c>
      <c r="X195" s="35"/>
      <c r="Y195" s="35"/>
      <c r="Z195" s="40"/>
      <c r="AA195" s="35">
        <f t="shared" ref="AA195:AA203" si="130">+Z195*E195</f>
        <v>0</v>
      </c>
      <c r="AB195" s="35"/>
      <c r="AC195" s="35"/>
      <c r="AD195" s="93">
        <f t="shared" si="94"/>
        <v>1</v>
      </c>
      <c r="AE195" s="97">
        <f t="shared" ref="AE195:AE203" si="131">100%-AD195</f>
        <v>0</v>
      </c>
      <c r="AF195" s="12"/>
      <c r="AG195" s="12"/>
      <c r="AH195" s="12"/>
      <c r="AI195" s="12">
        <f t="shared" ref="AI195:AI203" si="132">100%-AD195</f>
        <v>0</v>
      </c>
      <c r="AJ195" s="83">
        <v>0</v>
      </c>
      <c r="AK195" s="12">
        <f t="shared" si="99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3">+D196*$C$194</f>
        <v>858275.9</v>
      </c>
      <c r="F196" s="34">
        <v>0.4</v>
      </c>
      <c r="G196" s="35">
        <f t="shared" si="98"/>
        <v>343310.36000000004</v>
      </c>
      <c r="H196" s="34">
        <v>0.6</v>
      </c>
      <c r="I196" s="35">
        <f t="shared" ref="I196:I201" si="134">+H196*$E196</f>
        <v>514965.54</v>
      </c>
      <c r="J196" s="40"/>
      <c r="K196" s="35">
        <f t="shared" si="127"/>
        <v>0</v>
      </c>
      <c r="L196" s="40"/>
      <c r="M196" s="35">
        <f t="shared" si="101"/>
        <v>0</v>
      </c>
      <c r="N196" s="40"/>
      <c r="O196" s="35">
        <f t="shared" si="108"/>
        <v>0</v>
      </c>
      <c r="P196" s="35"/>
      <c r="Q196" s="35"/>
      <c r="R196" s="40"/>
      <c r="S196" s="35">
        <f t="shared" si="129"/>
        <v>0</v>
      </c>
      <c r="T196" s="35"/>
      <c r="U196" s="35"/>
      <c r="V196" s="40"/>
      <c r="W196" s="35">
        <f t="shared" si="109"/>
        <v>0</v>
      </c>
      <c r="X196" s="35"/>
      <c r="Y196" s="35"/>
      <c r="Z196" s="40"/>
      <c r="AA196" s="35">
        <f t="shared" si="130"/>
        <v>0</v>
      </c>
      <c r="AB196" s="35"/>
      <c r="AC196" s="35"/>
      <c r="AD196" s="93">
        <f t="shared" si="94"/>
        <v>1</v>
      </c>
      <c r="AE196" s="97">
        <f t="shared" si="131"/>
        <v>0</v>
      </c>
      <c r="AF196" s="12"/>
      <c r="AG196" s="12"/>
      <c r="AH196" s="12"/>
      <c r="AI196" s="12">
        <f t="shared" si="132"/>
        <v>0</v>
      </c>
      <c r="AJ196" s="83">
        <v>0</v>
      </c>
      <c r="AK196" s="12">
        <f t="shared" si="99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3"/>
        <v>1287413.8499999999</v>
      </c>
      <c r="F197" s="34"/>
      <c r="G197" s="35">
        <f t="shared" si="98"/>
        <v>0</v>
      </c>
      <c r="H197" s="34">
        <v>1</v>
      </c>
      <c r="I197" s="35">
        <f t="shared" si="134"/>
        <v>1287413.8499999999</v>
      </c>
      <c r="J197" s="40"/>
      <c r="K197" s="35">
        <f t="shared" si="127"/>
        <v>0</v>
      </c>
      <c r="L197" s="40"/>
      <c r="M197" s="35">
        <f t="shared" si="101"/>
        <v>0</v>
      </c>
      <c r="N197" s="40"/>
      <c r="O197" s="35">
        <f t="shared" si="108"/>
        <v>0</v>
      </c>
      <c r="P197" s="35"/>
      <c r="Q197" s="35"/>
      <c r="R197" s="40"/>
      <c r="S197" s="35">
        <f t="shared" si="129"/>
        <v>0</v>
      </c>
      <c r="T197" s="35"/>
      <c r="U197" s="35"/>
      <c r="V197" s="40"/>
      <c r="W197" s="35">
        <f t="shared" si="109"/>
        <v>0</v>
      </c>
      <c r="X197" s="35"/>
      <c r="Y197" s="35"/>
      <c r="Z197" s="40"/>
      <c r="AA197" s="35">
        <f t="shared" si="130"/>
        <v>0</v>
      </c>
      <c r="AB197" s="35"/>
      <c r="AC197" s="35"/>
      <c r="AD197" s="93">
        <f t="shared" si="94"/>
        <v>1</v>
      </c>
      <c r="AE197" s="97">
        <f t="shared" si="131"/>
        <v>0</v>
      </c>
      <c r="AF197" s="12"/>
      <c r="AG197" s="12"/>
      <c r="AH197" s="12"/>
      <c r="AI197" s="12">
        <f t="shared" si="132"/>
        <v>0</v>
      </c>
      <c r="AJ197" s="83">
        <v>0</v>
      </c>
      <c r="AK197" s="12">
        <f t="shared" si="99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3"/>
        <v>1716551.8</v>
      </c>
      <c r="F198" s="34"/>
      <c r="G198" s="35">
        <f t="shared" si="98"/>
        <v>0</v>
      </c>
      <c r="H198" s="34">
        <v>1</v>
      </c>
      <c r="I198" s="35">
        <f t="shared" si="134"/>
        <v>1716551.8</v>
      </c>
      <c r="J198" s="40"/>
      <c r="K198" s="35">
        <f t="shared" si="127"/>
        <v>0</v>
      </c>
      <c r="L198" s="40"/>
      <c r="M198" s="35">
        <f t="shared" si="101"/>
        <v>0</v>
      </c>
      <c r="N198" s="40"/>
      <c r="O198" s="35">
        <f t="shared" si="108"/>
        <v>0</v>
      </c>
      <c r="P198" s="35"/>
      <c r="Q198" s="35"/>
      <c r="R198" s="40"/>
      <c r="S198" s="35">
        <f t="shared" si="129"/>
        <v>0</v>
      </c>
      <c r="T198" s="35"/>
      <c r="U198" s="35"/>
      <c r="V198" s="40"/>
      <c r="W198" s="35">
        <f t="shared" si="109"/>
        <v>0</v>
      </c>
      <c r="X198" s="35"/>
      <c r="Y198" s="35"/>
      <c r="Z198" s="40"/>
      <c r="AA198" s="35">
        <f t="shared" si="130"/>
        <v>0</v>
      </c>
      <c r="AB198" s="35"/>
      <c r="AC198" s="35"/>
      <c r="AD198" s="93">
        <f t="shared" si="94"/>
        <v>1</v>
      </c>
      <c r="AE198" s="97">
        <f t="shared" si="131"/>
        <v>0</v>
      </c>
      <c r="AF198" s="12"/>
      <c r="AG198" s="12"/>
      <c r="AH198" s="12"/>
      <c r="AI198" s="12">
        <f t="shared" si="132"/>
        <v>0</v>
      </c>
      <c r="AJ198" s="83">
        <v>0</v>
      </c>
      <c r="AK198" s="12">
        <f t="shared" si="99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3"/>
        <v>1287413.8499999999</v>
      </c>
      <c r="F199" s="34"/>
      <c r="G199" s="35">
        <f t="shared" si="98"/>
        <v>0</v>
      </c>
      <c r="H199" s="34"/>
      <c r="I199" s="35">
        <f t="shared" si="134"/>
        <v>0</v>
      </c>
      <c r="J199" s="40">
        <v>1</v>
      </c>
      <c r="K199" s="35">
        <f t="shared" si="127"/>
        <v>1287413.8499999999</v>
      </c>
      <c r="L199" s="40"/>
      <c r="M199" s="35">
        <f t="shared" si="101"/>
        <v>0</v>
      </c>
      <c r="N199" s="40"/>
      <c r="O199" s="35">
        <f t="shared" si="108"/>
        <v>0</v>
      </c>
      <c r="P199" s="35"/>
      <c r="Q199" s="35"/>
      <c r="R199" s="40"/>
      <c r="S199" s="35">
        <f t="shared" si="129"/>
        <v>0</v>
      </c>
      <c r="T199" s="35"/>
      <c r="U199" s="35"/>
      <c r="V199" s="40"/>
      <c r="W199" s="35">
        <f t="shared" si="109"/>
        <v>0</v>
      </c>
      <c r="X199" s="35"/>
      <c r="Y199" s="35"/>
      <c r="Z199" s="40"/>
      <c r="AA199" s="35">
        <f t="shared" si="130"/>
        <v>0</v>
      </c>
      <c r="AB199" s="35"/>
      <c r="AC199" s="35"/>
      <c r="AD199" s="93">
        <f t="shared" si="94"/>
        <v>1</v>
      </c>
      <c r="AE199" s="97">
        <f t="shared" si="131"/>
        <v>0</v>
      </c>
      <c r="AF199" s="12"/>
      <c r="AG199" s="12"/>
      <c r="AH199" s="12"/>
      <c r="AI199" s="12">
        <f t="shared" si="132"/>
        <v>0</v>
      </c>
      <c r="AJ199" s="83">
        <v>0</v>
      </c>
      <c r="AK199" s="12">
        <f t="shared" si="99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3"/>
        <v>1287413.8499999999</v>
      </c>
      <c r="F200" s="34"/>
      <c r="G200" s="35">
        <f t="shared" si="98"/>
        <v>0</v>
      </c>
      <c r="H200" s="34"/>
      <c r="I200" s="35">
        <f t="shared" si="134"/>
        <v>0</v>
      </c>
      <c r="J200" s="40"/>
      <c r="K200" s="35">
        <f t="shared" si="127"/>
        <v>0</v>
      </c>
      <c r="L200" s="40">
        <v>0.8</v>
      </c>
      <c r="M200" s="35">
        <f t="shared" si="101"/>
        <v>1029931.08</v>
      </c>
      <c r="N200" s="40">
        <v>0.15</v>
      </c>
      <c r="O200" s="35">
        <f t="shared" si="108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29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09"/>
        <v>0</v>
      </c>
      <c r="X200" s="35"/>
      <c r="Y200" s="35"/>
      <c r="Z200" s="40"/>
      <c r="AA200" s="35">
        <f t="shared" si="130"/>
        <v>0</v>
      </c>
      <c r="AB200" s="35"/>
      <c r="AC200" s="35"/>
      <c r="AD200" s="93">
        <f t="shared" ref="AD200:AD263" si="135">F200+H200+J200+L200+P200+T200+X200+AB200</f>
        <v>1</v>
      </c>
      <c r="AE200" s="97">
        <f t="shared" si="131"/>
        <v>0</v>
      </c>
      <c r="AF200" s="12"/>
      <c r="AG200" s="12"/>
      <c r="AH200" s="12"/>
      <c r="AI200" s="12">
        <f t="shared" si="132"/>
        <v>0</v>
      </c>
      <c r="AJ200" s="83">
        <v>0</v>
      </c>
      <c r="AK200" s="12">
        <f t="shared" si="99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3"/>
        <v>858275.9</v>
      </c>
      <c r="F201" s="34"/>
      <c r="G201" s="35">
        <f t="shared" ref="G201:G264" si="136">+F201*E201</f>
        <v>0</v>
      </c>
      <c r="H201" s="34"/>
      <c r="I201" s="35">
        <f t="shared" si="134"/>
        <v>0</v>
      </c>
      <c r="J201" s="40"/>
      <c r="K201" s="35">
        <f t="shared" si="127"/>
        <v>0</v>
      </c>
      <c r="L201" s="40"/>
      <c r="M201" s="35">
        <f t="shared" si="101"/>
        <v>0</v>
      </c>
      <c r="N201" s="40"/>
      <c r="O201" s="35">
        <f t="shared" si="108"/>
        <v>0</v>
      </c>
      <c r="P201" s="35"/>
      <c r="Q201" s="35"/>
      <c r="R201" s="40">
        <v>1</v>
      </c>
      <c r="S201" s="35">
        <f t="shared" si="129"/>
        <v>858275.9</v>
      </c>
      <c r="T201" s="40">
        <v>1</v>
      </c>
      <c r="U201" s="35">
        <f>T201*E201</f>
        <v>858275.9</v>
      </c>
      <c r="V201" s="40"/>
      <c r="W201" s="35">
        <f t="shared" si="109"/>
        <v>0</v>
      </c>
      <c r="X201" s="35"/>
      <c r="Y201" s="35"/>
      <c r="Z201" s="40"/>
      <c r="AA201" s="35">
        <f t="shared" si="130"/>
        <v>0</v>
      </c>
      <c r="AB201" s="35"/>
      <c r="AC201" s="35"/>
      <c r="AD201" s="93">
        <f t="shared" si="135"/>
        <v>1</v>
      </c>
      <c r="AE201" s="97">
        <f t="shared" si="131"/>
        <v>0</v>
      </c>
      <c r="AF201" s="12"/>
      <c r="AG201" s="12"/>
      <c r="AH201" s="12"/>
      <c r="AI201" s="12">
        <f t="shared" si="132"/>
        <v>0</v>
      </c>
      <c r="AJ201" s="83">
        <v>0</v>
      </c>
      <c r="AK201" s="12">
        <f t="shared" ref="AK201:AK264" si="137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3"/>
        <v>686620.72</v>
      </c>
      <c r="F202" s="34"/>
      <c r="G202" s="35">
        <f t="shared" si="136"/>
        <v>0</v>
      </c>
      <c r="H202" s="34"/>
      <c r="I202" s="35"/>
      <c r="J202" s="40"/>
      <c r="K202" s="35">
        <f t="shared" si="127"/>
        <v>0</v>
      </c>
      <c r="L202" s="40"/>
      <c r="M202" s="35">
        <f t="shared" si="101"/>
        <v>0</v>
      </c>
      <c r="N202" s="40"/>
      <c r="O202" s="35">
        <f t="shared" si="108"/>
        <v>0</v>
      </c>
      <c r="P202" s="35"/>
      <c r="Q202" s="35"/>
      <c r="R202" s="40">
        <v>1</v>
      </c>
      <c r="S202" s="35">
        <f t="shared" si="129"/>
        <v>686620.72</v>
      </c>
      <c r="T202" s="40">
        <v>1</v>
      </c>
      <c r="U202" s="35">
        <f>T202*E202</f>
        <v>686620.72</v>
      </c>
      <c r="V202" s="40"/>
      <c r="W202" s="35">
        <f t="shared" si="109"/>
        <v>0</v>
      </c>
      <c r="X202" s="35"/>
      <c r="Y202" s="35"/>
      <c r="Z202" s="40"/>
      <c r="AA202" s="35">
        <f t="shared" si="130"/>
        <v>0</v>
      </c>
      <c r="AB202" s="35"/>
      <c r="AC202" s="35"/>
      <c r="AD202" s="93">
        <f t="shared" si="135"/>
        <v>1</v>
      </c>
      <c r="AE202" s="97">
        <f t="shared" si="131"/>
        <v>0</v>
      </c>
      <c r="AF202" s="12"/>
      <c r="AG202" s="12"/>
      <c r="AH202" s="12"/>
      <c r="AI202" s="12">
        <f t="shared" si="132"/>
        <v>0</v>
      </c>
      <c r="AJ202" s="83">
        <v>0</v>
      </c>
      <c r="AK202" s="12">
        <f t="shared" si="137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3"/>
        <v>429137.95</v>
      </c>
      <c r="F203" s="34"/>
      <c r="G203" s="35">
        <f t="shared" si="136"/>
        <v>0</v>
      </c>
      <c r="H203" s="34"/>
      <c r="I203" s="35"/>
      <c r="J203" s="40"/>
      <c r="K203" s="35">
        <f t="shared" si="127"/>
        <v>0</v>
      </c>
      <c r="L203" s="40"/>
      <c r="M203" s="35">
        <f t="shared" si="101"/>
        <v>0</v>
      </c>
      <c r="N203" s="40"/>
      <c r="O203" s="35">
        <f t="shared" si="108"/>
        <v>0</v>
      </c>
      <c r="P203" s="35"/>
      <c r="Q203" s="35"/>
      <c r="R203" s="40">
        <v>0.1</v>
      </c>
      <c r="S203" s="35">
        <f t="shared" si="129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09"/>
        <v>386224.15500000003</v>
      </c>
      <c r="X203" s="40"/>
      <c r="Y203" s="35">
        <f t="shared" ref="Y203" si="138">X203*E203</f>
        <v>0</v>
      </c>
      <c r="Z203" s="40"/>
      <c r="AA203" s="35">
        <f t="shared" si="130"/>
        <v>0</v>
      </c>
      <c r="AB203" s="35"/>
      <c r="AC203" s="35"/>
      <c r="AD203" s="100">
        <f t="shared" si="135"/>
        <v>0.1</v>
      </c>
      <c r="AE203" s="97">
        <f t="shared" si="131"/>
        <v>0.9</v>
      </c>
      <c r="AF203" s="12"/>
      <c r="AG203" s="12"/>
      <c r="AH203" s="12"/>
      <c r="AI203" s="12">
        <f t="shared" si="132"/>
        <v>0.9</v>
      </c>
      <c r="AJ203" s="83">
        <v>1</v>
      </c>
      <c r="AK203" s="12">
        <f t="shared" si="137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6"/>
        <v>0</v>
      </c>
      <c r="H205" s="34"/>
      <c r="I205" s="35"/>
      <c r="J205" s="40"/>
      <c r="K205" s="35">
        <f t="shared" si="127"/>
        <v>0</v>
      </c>
      <c r="L205" s="40"/>
      <c r="M205" s="35">
        <f t="shared" si="101"/>
        <v>0</v>
      </c>
      <c r="N205" s="40"/>
      <c r="O205" s="35">
        <f t="shared" si="108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09"/>
        <v>250000</v>
      </c>
      <c r="X205" s="40">
        <v>1</v>
      </c>
      <c r="Y205" s="35">
        <f t="shared" ref="Y205:Y208" si="139">X205*E205</f>
        <v>250000</v>
      </c>
      <c r="Z205" s="40"/>
      <c r="AA205" s="35">
        <f>+Z205*E205</f>
        <v>0</v>
      </c>
      <c r="AB205" s="35"/>
      <c r="AC205" s="35"/>
      <c r="AD205" s="93">
        <f t="shared" si="135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7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6"/>
        <v>0</v>
      </c>
      <c r="H206" s="34"/>
      <c r="I206" s="35"/>
      <c r="J206" s="40"/>
      <c r="K206" s="35">
        <f t="shared" si="127"/>
        <v>0</v>
      </c>
      <c r="L206" s="40"/>
      <c r="M206" s="35">
        <f t="shared" ref="M206:M269" si="140">+L206*$E206</f>
        <v>0</v>
      </c>
      <c r="N206" s="40"/>
      <c r="O206" s="35">
        <f t="shared" si="108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09"/>
        <v>250000</v>
      </c>
      <c r="X206" s="40"/>
      <c r="Y206" s="35">
        <f t="shared" si="139"/>
        <v>0</v>
      </c>
      <c r="Z206" s="40"/>
      <c r="AA206" s="35">
        <f>+Z206*E206</f>
        <v>0</v>
      </c>
      <c r="AB206" s="35"/>
      <c r="AC206" s="35"/>
      <c r="AD206" s="93">
        <f t="shared" si="135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7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6"/>
        <v>0</v>
      </c>
      <c r="H207" s="34"/>
      <c r="I207" s="35"/>
      <c r="J207" s="40"/>
      <c r="K207" s="35">
        <f t="shared" si="127"/>
        <v>0</v>
      </c>
      <c r="L207" s="40"/>
      <c r="M207" s="35">
        <f t="shared" si="140"/>
        <v>0</v>
      </c>
      <c r="N207" s="40"/>
      <c r="O207" s="35">
        <f t="shared" si="108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09"/>
        <v>250000</v>
      </c>
      <c r="X207" s="40"/>
      <c r="Y207" s="35">
        <f t="shared" si="139"/>
        <v>0</v>
      </c>
      <c r="Z207" s="40"/>
      <c r="AA207" s="35">
        <f>+Z207*E207</f>
        <v>0</v>
      </c>
      <c r="AB207" s="35"/>
      <c r="AC207" s="35"/>
      <c r="AD207" s="93">
        <f t="shared" si="135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7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6"/>
        <v>0</v>
      </c>
      <c r="H208" s="34"/>
      <c r="I208" s="35"/>
      <c r="J208" s="40"/>
      <c r="K208" s="35">
        <f t="shared" si="127"/>
        <v>0</v>
      </c>
      <c r="L208" s="40"/>
      <c r="M208" s="35">
        <f t="shared" si="140"/>
        <v>0</v>
      </c>
      <c r="N208" s="40"/>
      <c r="O208" s="35">
        <f t="shared" si="108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09"/>
        <v>250000</v>
      </c>
      <c r="X208" s="40"/>
      <c r="Y208" s="35">
        <f t="shared" si="139"/>
        <v>0</v>
      </c>
      <c r="Z208" s="40"/>
      <c r="AA208" s="35">
        <f>+Z208*E208</f>
        <v>0</v>
      </c>
      <c r="AB208" s="35"/>
      <c r="AC208" s="35"/>
      <c r="AD208" s="93">
        <f t="shared" si="135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7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6"/>
        <v>57496.56</v>
      </c>
      <c r="H210" s="34"/>
      <c r="I210" s="35"/>
      <c r="J210" s="40"/>
      <c r="K210" s="35">
        <f t="shared" si="127"/>
        <v>0</v>
      </c>
      <c r="L210" s="40"/>
      <c r="M210" s="35">
        <f t="shared" si="140"/>
        <v>0</v>
      </c>
      <c r="N210" s="40"/>
      <c r="O210" s="35">
        <f t="shared" si="108"/>
        <v>0</v>
      </c>
      <c r="P210" s="35"/>
      <c r="Q210" s="35"/>
      <c r="R210" s="40"/>
      <c r="S210" s="35">
        <f t="shared" ref="S210:S219" si="141">+R210*E210</f>
        <v>0</v>
      </c>
      <c r="T210" s="35"/>
      <c r="U210" s="35"/>
      <c r="V210" s="40"/>
      <c r="W210" s="35">
        <f t="shared" si="109"/>
        <v>0</v>
      </c>
      <c r="X210" s="35"/>
      <c r="Y210" s="35"/>
      <c r="Z210" s="40"/>
      <c r="AA210" s="35">
        <f t="shared" ref="AA210:AA219" si="142">+Z210*E210</f>
        <v>0</v>
      </c>
      <c r="AB210" s="35"/>
      <c r="AC210" s="35"/>
      <c r="AD210" s="93">
        <f t="shared" si="135"/>
        <v>1</v>
      </c>
      <c r="AE210" s="97">
        <f t="shared" ref="AE210:AE219" si="143">100%-AD210</f>
        <v>0</v>
      </c>
      <c r="AF210" s="12"/>
      <c r="AG210" s="12"/>
      <c r="AH210" s="12"/>
      <c r="AI210" s="12">
        <f t="shared" ref="AI210:AI219" si="144">100%-AD210</f>
        <v>0</v>
      </c>
      <c r="AJ210" s="83">
        <v>0</v>
      </c>
      <c r="AK210" s="12">
        <f t="shared" si="137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5">+D211*$C$209</f>
        <v>287482.8</v>
      </c>
      <c r="F211" s="34"/>
      <c r="G211" s="35">
        <f t="shared" si="136"/>
        <v>0</v>
      </c>
      <c r="H211" s="34"/>
      <c r="I211" s="35"/>
      <c r="J211" s="40">
        <v>1</v>
      </c>
      <c r="K211" s="35">
        <f t="shared" si="127"/>
        <v>287482.8</v>
      </c>
      <c r="L211" s="40"/>
      <c r="M211" s="35">
        <f t="shared" si="140"/>
        <v>0</v>
      </c>
      <c r="N211" s="40"/>
      <c r="O211" s="35">
        <f t="shared" si="108"/>
        <v>0</v>
      </c>
      <c r="P211" s="35"/>
      <c r="Q211" s="35"/>
      <c r="R211" s="40"/>
      <c r="S211" s="35">
        <f t="shared" si="141"/>
        <v>0</v>
      </c>
      <c r="T211" s="35"/>
      <c r="U211" s="35"/>
      <c r="V211" s="40"/>
      <c r="W211" s="35">
        <f t="shared" si="109"/>
        <v>0</v>
      </c>
      <c r="X211" s="35"/>
      <c r="Y211" s="35"/>
      <c r="Z211" s="40"/>
      <c r="AA211" s="35">
        <f t="shared" si="142"/>
        <v>0</v>
      </c>
      <c r="AB211" s="35"/>
      <c r="AC211" s="35"/>
      <c r="AD211" s="93">
        <f t="shared" si="135"/>
        <v>1</v>
      </c>
      <c r="AE211" s="97">
        <f t="shared" si="143"/>
        <v>0</v>
      </c>
      <c r="AF211" s="12"/>
      <c r="AG211" s="12"/>
      <c r="AH211" s="12"/>
      <c r="AI211" s="12">
        <f t="shared" si="144"/>
        <v>0</v>
      </c>
      <c r="AJ211" s="83">
        <v>0</v>
      </c>
      <c r="AK211" s="12">
        <f t="shared" si="137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5"/>
        <v>431224.2</v>
      </c>
      <c r="F212" s="34"/>
      <c r="G212" s="35">
        <f t="shared" si="136"/>
        <v>0</v>
      </c>
      <c r="H212" s="34"/>
      <c r="I212" s="35">
        <f>+H212*$E212</f>
        <v>0</v>
      </c>
      <c r="J212" s="40">
        <v>1</v>
      </c>
      <c r="K212" s="35">
        <f t="shared" si="127"/>
        <v>431224.2</v>
      </c>
      <c r="L212" s="40"/>
      <c r="M212" s="35">
        <f t="shared" si="140"/>
        <v>0</v>
      </c>
      <c r="N212" s="40"/>
      <c r="O212" s="35">
        <f t="shared" si="108"/>
        <v>0</v>
      </c>
      <c r="P212" s="35"/>
      <c r="Q212" s="35"/>
      <c r="R212" s="40"/>
      <c r="S212" s="35">
        <f t="shared" si="141"/>
        <v>0</v>
      </c>
      <c r="T212" s="35"/>
      <c r="U212" s="35"/>
      <c r="V212" s="40"/>
      <c r="W212" s="35">
        <f t="shared" si="109"/>
        <v>0</v>
      </c>
      <c r="X212" s="35"/>
      <c r="Y212" s="35"/>
      <c r="Z212" s="40"/>
      <c r="AA212" s="35">
        <f t="shared" si="142"/>
        <v>0</v>
      </c>
      <c r="AB212" s="35"/>
      <c r="AC212" s="35"/>
      <c r="AD212" s="93">
        <f t="shared" si="135"/>
        <v>1</v>
      </c>
      <c r="AE212" s="97">
        <f t="shared" si="143"/>
        <v>0</v>
      </c>
      <c r="AF212" s="12"/>
      <c r="AG212" s="12"/>
      <c r="AH212" s="12"/>
      <c r="AI212" s="12">
        <f t="shared" si="144"/>
        <v>0</v>
      </c>
      <c r="AJ212" s="83">
        <v>0</v>
      </c>
      <c r="AK212" s="12">
        <f t="shared" si="137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5"/>
        <v>431224.2</v>
      </c>
      <c r="F213" s="34"/>
      <c r="G213" s="35">
        <f t="shared" si="136"/>
        <v>0</v>
      </c>
      <c r="H213" s="34"/>
      <c r="I213" s="35">
        <f>+H213*$E213</f>
        <v>0</v>
      </c>
      <c r="J213" s="40">
        <v>0.8</v>
      </c>
      <c r="K213" s="35">
        <f t="shared" si="127"/>
        <v>344979.36000000004</v>
      </c>
      <c r="L213" s="40">
        <v>0.2</v>
      </c>
      <c r="M213" s="35">
        <f t="shared" si="140"/>
        <v>86244.840000000011</v>
      </c>
      <c r="N213" s="40"/>
      <c r="O213" s="35">
        <f t="shared" si="108"/>
        <v>0</v>
      </c>
      <c r="P213" s="35"/>
      <c r="Q213" s="35"/>
      <c r="R213" s="40"/>
      <c r="S213" s="35">
        <f t="shared" si="141"/>
        <v>0</v>
      </c>
      <c r="T213" s="35"/>
      <c r="U213" s="35"/>
      <c r="V213" s="40"/>
      <c r="W213" s="35">
        <f t="shared" si="109"/>
        <v>0</v>
      </c>
      <c r="X213" s="35"/>
      <c r="Y213" s="35"/>
      <c r="Z213" s="40"/>
      <c r="AA213" s="35">
        <f t="shared" si="142"/>
        <v>0</v>
      </c>
      <c r="AB213" s="35"/>
      <c r="AC213" s="35"/>
      <c r="AD213" s="93">
        <f t="shared" si="135"/>
        <v>1</v>
      </c>
      <c r="AE213" s="97">
        <f t="shared" si="143"/>
        <v>0</v>
      </c>
      <c r="AF213" s="12"/>
      <c r="AG213" s="12"/>
      <c r="AH213" s="12"/>
      <c r="AI213" s="12">
        <f t="shared" si="144"/>
        <v>0</v>
      </c>
      <c r="AJ213" s="83">
        <v>0</v>
      </c>
      <c r="AK213" s="12">
        <f t="shared" si="137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5"/>
        <v>431224.2</v>
      </c>
      <c r="F214" s="34"/>
      <c r="G214" s="35">
        <f t="shared" si="136"/>
        <v>0</v>
      </c>
      <c r="H214" s="34"/>
      <c r="I214" s="35">
        <f>+H214*$E214</f>
        <v>0</v>
      </c>
      <c r="J214" s="40">
        <v>0.1</v>
      </c>
      <c r="K214" s="35">
        <f t="shared" si="127"/>
        <v>43122.420000000006</v>
      </c>
      <c r="L214" s="40">
        <v>0.9</v>
      </c>
      <c r="M214" s="35">
        <f t="shared" si="140"/>
        <v>388101.78</v>
      </c>
      <c r="N214" s="40"/>
      <c r="O214" s="35">
        <f t="shared" si="108"/>
        <v>0</v>
      </c>
      <c r="P214" s="35"/>
      <c r="Q214" s="35"/>
      <c r="R214" s="40"/>
      <c r="S214" s="35">
        <f t="shared" si="141"/>
        <v>0</v>
      </c>
      <c r="T214" s="35"/>
      <c r="U214" s="35"/>
      <c r="V214" s="40"/>
      <c r="W214" s="35">
        <f t="shared" si="109"/>
        <v>0</v>
      </c>
      <c r="X214" s="35"/>
      <c r="Y214" s="35"/>
      <c r="Z214" s="40"/>
      <c r="AA214" s="35">
        <f t="shared" si="142"/>
        <v>0</v>
      </c>
      <c r="AB214" s="35"/>
      <c r="AC214" s="35"/>
      <c r="AD214" s="93">
        <f t="shared" si="135"/>
        <v>1</v>
      </c>
      <c r="AE214" s="97">
        <f t="shared" si="143"/>
        <v>0</v>
      </c>
      <c r="AF214" s="12"/>
      <c r="AG214" s="12"/>
      <c r="AH214" s="12"/>
      <c r="AI214" s="12">
        <f t="shared" si="144"/>
        <v>0</v>
      </c>
      <c r="AJ214" s="83">
        <v>0</v>
      </c>
      <c r="AK214" s="12">
        <f t="shared" si="137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5"/>
        <v>431224.2</v>
      </c>
      <c r="F215" s="34"/>
      <c r="G215" s="35">
        <f t="shared" si="136"/>
        <v>0</v>
      </c>
      <c r="H215" s="34"/>
      <c r="I215" s="35"/>
      <c r="J215" s="40"/>
      <c r="K215" s="35">
        <f t="shared" si="127"/>
        <v>0</v>
      </c>
      <c r="L215" s="40"/>
      <c r="M215" s="35">
        <f t="shared" si="140"/>
        <v>0</v>
      </c>
      <c r="N215" s="40">
        <v>1</v>
      </c>
      <c r="O215" s="35">
        <f t="shared" si="108"/>
        <v>431224.2</v>
      </c>
      <c r="P215" s="40">
        <v>1</v>
      </c>
      <c r="Q215" s="35">
        <f>P215*E215</f>
        <v>431224.2</v>
      </c>
      <c r="R215" s="40"/>
      <c r="S215" s="35">
        <f t="shared" si="141"/>
        <v>0</v>
      </c>
      <c r="T215" s="35"/>
      <c r="U215" s="35"/>
      <c r="V215" s="40"/>
      <c r="W215" s="35">
        <f t="shared" si="109"/>
        <v>0</v>
      </c>
      <c r="X215" s="35"/>
      <c r="Y215" s="35"/>
      <c r="Z215" s="40"/>
      <c r="AA215" s="35">
        <f t="shared" si="142"/>
        <v>0</v>
      </c>
      <c r="AB215" s="35"/>
      <c r="AC215" s="35"/>
      <c r="AD215" s="93">
        <f t="shared" si="135"/>
        <v>1</v>
      </c>
      <c r="AE215" s="97">
        <f t="shared" si="143"/>
        <v>0</v>
      </c>
      <c r="AF215" s="12"/>
      <c r="AG215" s="12"/>
      <c r="AH215" s="12"/>
      <c r="AI215" s="12">
        <f t="shared" si="144"/>
        <v>0</v>
      </c>
      <c r="AJ215" s="83">
        <v>0</v>
      </c>
      <c r="AK215" s="12">
        <f t="shared" si="137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5"/>
        <v>287482.8</v>
      </c>
      <c r="F216" s="34"/>
      <c r="G216" s="35">
        <f t="shared" si="136"/>
        <v>0</v>
      </c>
      <c r="H216" s="34"/>
      <c r="I216" s="35"/>
      <c r="J216" s="40"/>
      <c r="K216" s="35">
        <f t="shared" si="127"/>
        <v>0</v>
      </c>
      <c r="L216" s="40"/>
      <c r="M216" s="35">
        <f t="shared" si="140"/>
        <v>0</v>
      </c>
      <c r="N216" s="40"/>
      <c r="O216" s="35">
        <f t="shared" ref="O216:O278" si="146">+N216*$E216</f>
        <v>0</v>
      </c>
      <c r="P216" s="35"/>
      <c r="Q216" s="35"/>
      <c r="R216" s="40">
        <v>1</v>
      </c>
      <c r="S216" s="35">
        <f t="shared" si="141"/>
        <v>287482.8</v>
      </c>
      <c r="T216" s="40">
        <v>1</v>
      </c>
      <c r="U216" s="35">
        <f>T216*E216</f>
        <v>287482.8</v>
      </c>
      <c r="V216" s="40"/>
      <c r="W216" s="35">
        <f t="shared" ref="W216:W279" si="147">+V216*$E216</f>
        <v>0</v>
      </c>
      <c r="X216" s="35"/>
      <c r="Y216" s="35"/>
      <c r="Z216" s="40"/>
      <c r="AA216" s="35">
        <f t="shared" si="142"/>
        <v>0</v>
      </c>
      <c r="AB216" s="35"/>
      <c r="AC216" s="35"/>
      <c r="AD216" s="93">
        <f t="shared" si="135"/>
        <v>1</v>
      </c>
      <c r="AE216" s="97">
        <f t="shared" si="143"/>
        <v>0</v>
      </c>
      <c r="AF216" s="12"/>
      <c r="AG216" s="12"/>
      <c r="AH216" s="12"/>
      <c r="AI216" s="12">
        <f t="shared" si="144"/>
        <v>0</v>
      </c>
      <c r="AJ216" s="83">
        <v>0</v>
      </c>
      <c r="AK216" s="12">
        <f t="shared" si="137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5"/>
        <v>229986.24</v>
      </c>
      <c r="F217" s="34"/>
      <c r="G217" s="35">
        <f t="shared" si="136"/>
        <v>0</v>
      </c>
      <c r="H217" s="34"/>
      <c r="I217" s="35">
        <f>+H217*$E217</f>
        <v>0</v>
      </c>
      <c r="J217" s="40"/>
      <c r="K217" s="35">
        <f t="shared" si="127"/>
        <v>0</v>
      </c>
      <c r="L217" s="40"/>
      <c r="M217" s="35">
        <f t="shared" si="140"/>
        <v>0</v>
      </c>
      <c r="N217" s="40"/>
      <c r="O217" s="35">
        <f t="shared" si="146"/>
        <v>0</v>
      </c>
      <c r="P217" s="35"/>
      <c r="Q217" s="35"/>
      <c r="R217" s="40">
        <v>1</v>
      </c>
      <c r="S217" s="35">
        <f t="shared" si="141"/>
        <v>229986.24</v>
      </c>
      <c r="T217" s="40">
        <v>1</v>
      </c>
      <c r="U217" s="35">
        <f t="shared" ref="U217:U218" si="148">T217*E217</f>
        <v>229986.24</v>
      </c>
      <c r="V217" s="40"/>
      <c r="W217" s="35">
        <f t="shared" si="147"/>
        <v>0</v>
      </c>
      <c r="X217" s="35"/>
      <c r="Y217" s="35"/>
      <c r="Z217" s="40"/>
      <c r="AA217" s="35">
        <f t="shared" si="142"/>
        <v>0</v>
      </c>
      <c r="AB217" s="35"/>
      <c r="AC217" s="35"/>
      <c r="AD217" s="93">
        <f t="shared" si="135"/>
        <v>1</v>
      </c>
      <c r="AE217" s="97">
        <f t="shared" si="143"/>
        <v>0</v>
      </c>
      <c r="AF217" s="12"/>
      <c r="AG217" s="12"/>
      <c r="AH217" s="12"/>
      <c r="AI217" s="12">
        <f t="shared" si="144"/>
        <v>0</v>
      </c>
      <c r="AJ217" s="83">
        <v>0</v>
      </c>
      <c r="AK217" s="12">
        <f t="shared" si="137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5"/>
        <v>143741.4</v>
      </c>
      <c r="F218" s="34"/>
      <c r="G218" s="35">
        <f t="shared" si="136"/>
        <v>0</v>
      </c>
      <c r="H218" s="34"/>
      <c r="I218" s="35"/>
      <c r="J218" s="40"/>
      <c r="K218" s="35">
        <f t="shared" si="127"/>
        <v>0</v>
      </c>
      <c r="L218" s="40"/>
      <c r="M218" s="35">
        <f t="shared" si="140"/>
        <v>0</v>
      </c>
      <c r="N218" s="40"/>
      <c r="O218" s="35">
        <f t="shared" si="146"/>
        <v>0</v>
      </c>
      <c r="P218" s="35"/>
      <c r="Q218" s="35"/>
      <c r="R218" s="40">
        <v>1</v>
      </c>
      <c r="S218" s="35">
        <f t="shared" si="141"/>
        <v>143741.4</v>
      </c>
      <c r="T218" s="40">
        <v>1</v>
      </c>
      <c r="U218" s="35">
        <f t="shared" si="148"/>
        <v>143741.4</v>
      </c>
      <c r="V218" s="40"/>
      <c r="W218" s="35">
        <f t="shared" si="147"/>
        <v>0</v>
      </c>
      <c r="X218" s="35"/>
      <c r="Y218" s="35"/>
      <c r="Z218" s="40"/>
      <c r="AA218" s="35">
        <f t="shared" si="142"/>
        <v>0</v>
      </c>
      <c r="AB218" s="35"/>
      <c r="AC218" s="35"/>
      <c r="AD218" s="93">
        <f t="shared" si="135"/>
        <v>1</v>
      </c>
      <c r="AE218" s="97">
        <f t="shared" si="143"/>
        <v>0</v>
      </c>
      <c r="AF218" s="12"/>
      <c r="AG218" s="12"/>
      <c r="AH218" s="12"/>
      <c r="AI218" s="12">
        <f t="shared" si="144"/>
        <v>0</v>
      </c>
      <c r="AJ218" s="83">
        <v>0</v>
      </c>
      <c r="AK218" s="12">
        <f t="shared" si="137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5"/>
        <v>143741.4</v>
      </c>
      <c r="F219" s="34"/>
      <c r="G219" s="87">
        <f t="shared" si="136"/>
        <v>0</v>
      </c>
      <c r="H219" s="34"/>
      <c r="I219" s="87"/>
      <c r="J219" s="84"/>
      <c r="K219" s="87">
        <f t="shared" si="127"/>
        <v>0</v>
      </c>
      <c r="L219" s="84"/>
      <c r="M219" s="87">
        <f t="shared" si="140"/>
        <v>0</v>
      </c>
      <c r="N219" s="84"/>
      <c r="O219" s="87">
        <f t="shared" si="146"/>
        <v>0</v>
      </c>
      <c r="P219" s="87"/>
      <c r="Q219" s="87"/>
      <c r="R219" s="84"/>
      <c r="S219" s="87">
        <f t="shared" si="141"/>
        <v>0</v>
      </c>
      <c r="T219" s="87"/>
      <c r="U219" s="87"/>
      <c r="V219" s="84"/>
      <c r="W219" s="87">
        <f t="shared" si="147"/>
        <v>0</v>
      </c>
      <c r="X219" s="87"/>
      <c r="Y219" s="87"/>
      <c r="Z219" s="84">
        <v>1</v>
      </c>
      <c r="AA219" s="87">
        <f t="shared" si="142"/>
        <v>143741.4</v>
      </c>
      <c r="AB219" s="105">
        <v>0.5</v>
      </c>
      <c r="AC219" s="106">
        <f>AB219*E219</f>
        <v>71870.7</v>
      </c>
      <c r="AD219" s="98">
        <f t="shared" si="135"/>
        <v>0.5</v>
      </c>
      <c r="AE219" s="99">
        <f t="shared" si="143"/>
        <v>0.5</v>
      </c>
      <c r="AF219" s="88"/>
      <c r="AG219" s="88"/>
      <c r="AH219" s="88"/>
      <c r="AI219" s="88">
        <f t="shared" si="144"/>
        <v>0.5</v>
      </c>
      <c r="AJ219" s="88">
        <v>1</v>
      </c>
      <c r="AK219" s="88">
        <f t="shared" si="137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6"/>
        <v>0</v>
      </c>
      <c r="H221" s="34"/>
      <c r="I221" s="35"/>
      <c r="J221" s="40"/>
      <c r="K221" s="35">
        <f t="shared" si="127"/>
        <v>0</v>
      </c>
      <c r="L221" s="40"/>
      <c r="M221" s="35">
        <f t="shared" si="140"/>
        <v>0</v>
      </c>
      <c r="N221" s="40"/>
      <c r="O221" s="35">
        <f t="shared" si="146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7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7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7"/>
        <v>0</v>
      </c>
      <c r="L222" s="40"/>
      <c r="M222" s="35">
        <f t="shared" si="140"/>
        <v>0</v>
      </c>
      <c r="N222" s="40"/>
      <c r="O222" s="35">
        <f t="shared" si="146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7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5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7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6"/>
        <v>0</v>
      </c>
      <c r="H223" s="34"/>
      <c r="I223" s="87">
        <f>+H223*$E223</f>
        <v>0</v>
      </c>
      <c r="J223" s="84"/>
      <c r="K223" s="87">
        <f t="shared" si="127"/>
        <v>0</v>
      </c>
      <c r="L223" s="84"/>
      <c r="M223" s="87">
        <f t="shared" si="140"/>
        <v>0</v>
      </c>
      <c r="N223" s="84">
        <v>0.9</v>
      </c>
      <c r="O223" s="87">
        <f t="shared" si="146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49">T223*E223</f>
        <v>67999.199999999997</v>
      </c>
      <c r="V223" s="84"/>
      <c r="W223" s="87">
        <f t="shared" si="147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5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7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6"/>
        <v>0</v>
      </c>
      <c r="H224" s="34"/>
      <c r="I224" s="87">
        <f>+H224*$E224</f>
        <v>0</v>
      </c>
      <c r="J224" s="84"/>
      <c r="K224" s="87">
        <f t="shared" si="127"/>
        <v>0</v>
      </c>
      <c r="L224" s="84"/>
      <c r="M224" s="87">
        <f t="shared" si="140"/>
        <v>0</v>
      </c>
      <c r="N224" s="84"/>
      <c r="O224" s="87">
        <f t="shared" si="146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49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0">X224*E224</f>
        <v>339996</v>
      </c>
      <c r="Z224" s="84"/>
      <c r="AA224" s="87">
        <f>+Z224*E224</f>
        <v>0</v>
      </c>
      <c r="AB224" s="87"/>
      <c r="AC224" s="87"/>
      <c r="AD224" s="98">
        <f t="shared" si="135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7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6"/>
        <v>0</v>
      </c>
      <c r="H225" s="34"/>
      <c r="I225" s="35">
        <f>+H225*$E225</f>
        <v>0</v>
      </c>
      <c r="J225" s="40"/>
      <c r="K225" s="35">
        <f t="shared" si="127"/>
        <v>0</v>
      </c>
      <c r="L225" s="40"/>
      <c r="M225" s="35">
        <f t="shared" si="140"/>
        <v>0</v>
      </c>
      <c r="N225" s="40"/>
      <c r="O225" s="35">
        <f t="shared" si="146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5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7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6"/>
        <v>0</v>
      </c>
      <c r="H228" s="34"/>
      <c r="I228" s="35"/>
      <c r="J228" s="40"/>
      <c r="K228" s="35">
        <f t="shared" si="127"/>
        <v>0</v>
      </c>
      <c r="L228" s="40"/>
      <c r="M228" s="35">
        <f t="shared" si="140"/>
        <v>0</v>
      </c>
      <c r="N228" s="40">
        <v>1</v>
      </c>
      <c r="O228" s="35">
        <f t="shared" si="146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7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5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7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6"/>
        <v>0</v>
      </c>
      <c r="H229" s="34"/>
      <c r="I229" s="35">
        <f>+H229*$E229</f>
        <v>0</v>
      </c>
      <c r="J229" s="40"/>
      <c r="K229" s="35">
        <f t="shared" si="127"/>
        <v>0</v>
      </c>
      <c r="L229" s="40"/>
      <c r="M229" s="35">
        <f t="shared" si="140"/>
        <v>0</v>
      </c>
      <c r="N229" s="40">
        <v>1</v>
      </c>
      <c r="O229" s="35">
        <f t="shared" si="146"/>
        <v>170000</v>
      </c>
      <c r="P229" s="40">
        <v>1</v>
      </c>
      <c r="Q229" s="35">
        <f t="shared" ref="Q229:Q230" si="151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7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5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7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6"/>
        <v>0</v>
      </c>
      <c r="H230" s="34"/>
      <c r="I230" s="35">
        <f>+H230*$E230</f>
        <v>0</v>
      </c>
      <c r="J230" s="40"/>
      <c r="K230" s="35">
        <f t="shared" si="127"/>
        <v>0</v>
      </c>
      <c r="L230" s="40"/>
      <c r="M230" s="35">
        <f t="shared" si="140"/>
        <v>0</v>
      </c>
      <c r="N230" s="40">
        <v>1</v>
      </c>
      <c r="O230" s="35">
        <f t="shared" si="146"/>
        <v>205000</v>
      </c>
      <c r="P230" s="40">
        <v>0.95</v>
      </c>
      <c r="Q230" s="35">
        <f t="shared" si="151"/>
        <v>194750</v>
      </c>
      <c r="R230" s="40"/>
      <c r="S230" s="35">
        <f>+R230*E230</f>
        <v>0</v>
      </c>
      <c r="T230" s="35"/>
      <c r="U230" s="35"/>
      <c r="V230" s="40"/>
      <c r="W230" s="35">
        <f t="shared" si="147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5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7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6"/>
        <v>0</v>
      </c>
      <c r="H231" s="34"/>
      <c r="I231" s="35"/>
      <c r="J231" s="40"/>
      <c r="K231" s="35">
        <f t="shared" si="127"/>
        <v>0</v>
      </c>
      <c r="L231" s="40"/>
      <c r="M231" s="35">
        <f t="shared" si="140"/>
        <v>0</v>
      </c>
      <c r="N231" s="40"/>
      <c r="O231" s="35">
        <f t="shared" si="146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2">T231*E231</f>
        <v>161500</v>
      </c>
      <c r="V231" s="40"/>
      <c r="W231" s="35">
        <f t="shared" si="147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5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7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6"/>
        <v>0</v>
      </c>
      <c r="H232" s="34"/>
      <c r="I232" s="35"/>
      <c r="J232" s="40"/>
      <c r="K232" s="35">
        <f t="shared" si="127"/>
        <v>0</v>
      </c>
      <c r="L232" s="40"/>
      <c r="M232" s="35">
        <f t="shared" si="140"/>
        <v>0</v>
      </c>
      <c r="N232" s="40"/>
      <c r="O232" s="35">
        <f t="shared" si="146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7"/>
        <v>61300</v>
      </c>
      <c r="X232" s="105">
        <v>0.5</v>
      </c>
      <c r="Y232" s="106">
        <f t="shared" ref="Y232" si="153">X232*E232</f>
        <v>30650</v>
      </c>
      <c r="Z232" s="40"/>
      <c r="AA232" s="35">
        <f>+Z232*E232</f>
        <v>0</v>
      </c>
      <c r="AB232" s="35"/>
      <c r="AC232" s="35"/>
      <c r="AD232" s="93">
        <f t="shared" si="135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7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6"/>
        <v>0</v>
      </c>
      <c r="H234" s="34"/>
      <c r="I234" s="35"/>
      <c r="J234" s="40"/>
      <c r="K234" s="35">
        <f t="shared" si="127"/>
        <v>0</v>
      </c>
      <c r="L234" s="40"/>
      <c r="M234" s="35">
        <f t="shared" si="140"/>
        <v>0</v>
      </c>
      <c r="N234" s="40">
        <v>1</v>
      </c>
      <c r="O234" s="35">
        <f t="shared" si="146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7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5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7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6"/>
        <v>0</v>
      </c>
      <c r="H235" s="34"/>
      <c r="I235" s="35">
        <f>+H235*$E235</f>
        <v>0</v>
      </c>
      <c r="J235" s="40"/>
      <c r="K235" s="35">
        <f t="shared" si="127"/>
        <v>0</v>
      </c>
      <c r="L235" s="40"/>
      <c r="M235" s="35">
        <f t="shared" si="140"/>
        <v>0</v>
      </c>
      <c r="N235" s="40">
        <v>1</v>
      </c>
      <c r="O235" s="35">
        <f t="shared" si="146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7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5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7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6"/>
        <v>0</v>
      </c>
      <c r="H236" s="34"/>
      <c r="I236" s="35">
        <f>+H236*$E236</f>
        <v>0</v>
      </c>
      <c r="J236" s="40"/>
      <c r="K236" s="35">
        <f t="shared" si="127"/>
        <v>0</v>
      </c>
      <c r="L236" s="40"/>
      <c r="M236" s="35">
        <f t="shared" si="140"/>
        <v>0</v>
      </c>
      <c r="N236" s="40">
        <v>1</v>
      </c>
      <c r="O236" s="35">
        <f t="shared" si="146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7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5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7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6"/>
        <v>0</v>
      </c>
      <c r="H237" s="34"/>
      <c r="I237" s="87"/>
      <c r="J237" s="84"/>
      <c r="K237" s="87">
        <f t="shared" si="127"/>
        <v>0</v>
      </c>
      <c r="L237" s="84"/>
      <c r="M237" s="87">
        <f t="shared" si="140"/>
        <v>0</v>
      </c>
      <c r="N237" s="84"/>
      <c r="O237" s="87">
        <f t="shared" si="146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7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5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7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6"/>
        <v>0</v>
      </c>
      <c r="H238" s="34"/>
      <c r="I238" s="35"/>
      <c r="J238" s="40"/>
      <c r="K238" s="35">
        <f t="shared" si="127"/>
        <v>0</v>
      </c>
      <c r="L238" s="40"/>
      <c r="M238" s="35">
        <f t="shared" si="140"/>
        <v>0</v>
      </c>
      <c r="N238" s="40"/>
      <c r="O238" s="35">
        <f t="shared" si="146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7"/>
        <v>77300</v>
      </c>
      <c r="X238" s="105">
        <v>0.5</v>
      </c>
      <c r="Y238" s="106">
        <f t="shared" ref="Y238" si="156">X238*E238</f>
        <v>38650</v>
      </c>
      <c r="Z238" s="40"/>
      <c r="AA238" s="35">
        <f>+Z238*E238</f>
        <v>0</v>
      </c>
      <c r="AB238" s="35"/>
      <c r="AC238" s="35"/>
      <c r="AD238" s="93">
        <f t="shared" si="135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7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6"/>
        <v>0</v>
      </c>
      <c r="H240" s="34"/>
      <c r="I240" s="35"/>
      <c r="J240" s="40"/>
      <c r="K240" s="35">
        <f t="shared" si="127"/>
        <v>0</v>
      </c>
      <c r="L240" s="40"/>
      <c r="M240" s="35">
        <f t="shared" si="140"/>
        <v>0</v>
      </c>
      <c r="N240" s="40">
        <v>1</v>
      </c>
      <c r="O240" s="35">
        <f t="shared" si="146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7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5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7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6"/>
        <v>0</v>
      </c>
      <c r="H241" s="34"/>
      <c r="I241" s="35">
        <f>+H241*$E241</f>
        <v>0</v>
      </c>
      <c r="J241" s="40"/>
      <c r="K241" s="35">
        <f t="shared" si="127"/>
        <v>0</v>
      </c>
      <c r="L241" s="40"/>
      <c r="M241" s="35">
        <f t="shared" si="140"/>
        <v>0</v>
      </c>
      <c r="N241" s="40">
        <v>1</v>
      </c>
      <c r="O241" s="35">
        <f t="shared" si="146"/>
        <v>171900</v>
      </c>
      <c r="P241" s="40">
        <v>1</v>
      </c>
      <c r="Q241" s="35">
        <f t="shared" ref="Q241:Q242" si="157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7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5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7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6"/>
        <v>0</v>
      </c>
      <c r="H242" s="34"/>
      <c r="I242" s="35">
        <f>+H242*$E242</f>
        <v>0</v>
      </c>
      <c r="J242" s="40"/>
      <c r="K242" s="35">
        <f t="shared" si="127"/>
        <v>0</v>
      </c>
      <c r="L242" s="40"/>
      <c r="M242" s="35">
        <f t="shared" si="140"/>
        <v>0</v>
      </c>
      <c r="N242" s="40">
        <v>1</v>
      </c>
      <c r="O242" s="35">
        <f t="shared" si="146"/>
        <v>206370</v>
      </c>
      <c r="P242" s="40">
        <v>1</v>
      </c>
      <c r="Q242" s="35">
        <f t="shared" si="157"/>
        <v>206370</v>
      </c>
      <c r="R242" s="40"/>
      <c r="S242" s="35">
        <f>+R242*E242</f>
        <v>0</v>
      </c>
      <c r="T242" s="35"/>
      <c r="U242" s="35"/>
      <c r="V242" s="40"/>
      <c r="W242" s="35">
        <f t="shared" si="147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5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7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6"/>
        <v>0</v>
      </c>
      <c r="H243" s="34"/>
      <c r="I243" s="87">
        <f>+H243*$E243</f>
        <v>0</v>
      </c>
      <c r="J243" s="84"/>
      <c r="K243" s="87">
        <f t="shared" si="127"/>
        <v>0</v>
      </c>
      <c r="L243" s="84"/>
      <c r="M243" s="87">
        <f t="shared" si="140"/>
        <v>0</v>
      </c>
      <c r="N243" s="84"/>
      <c r="O243" s="87">
        <f t="shared" si="146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8">T243*E243</f>
        <v>171975</v>
      </c>
      <c r="V243" s="84"/>
      <c r="W243" s="87">
        <f t="shared" si="147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5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7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6"/>
        <v>0</v>
      </c>
      <c r="H244" s="34"/>
      <c r="I244" s="35">
        <f>+H244*$E244</f>
        <v>0</v>
      </c>
      <c r="J244" s="40"/>
      <c r="K244" s="35">
        <f t="shared" si="127"/>
        <v>0</v>
      </c>
      <c r="L244" s="40"/>
      <c r="M244" s="35">
        <f t="shared" si="140"/>
        <v>0</v>
      </c>
      <c r="N244" s="40"/>
      <c r="O244" s="35">
        <f t="shared" si="146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7"/>
        <v>61900</v>
      </c>
      <c r="X244" s="105">
        <v>0.5</v>
      </c>
      <c r="Y244" s="106">
        <f t="shared" ref="Y244" si="159">X244*E244</f>
        <v>30950</v>
      </c>
      <c r="Z244" s="40"/>
      <c r="AA244" s="35">
        <f>+Z244*E244</f>
        <v>0</v>
      </c>
      <c r="AB244" s="35"/>
      <c r="AC244" s="35"/>
      <c r="AD244" s="93">
        <f t="shared" si="135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7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6"/>
        <v>0</v>
      </c>
      <c r="H246" s="34"/>
      <c r="I246" s="35"/>
      <c r="J246" s="40"/>
      <c r="K246" s="35">
        <f t="shared" si="127"/>
        <v>0</v>
      </c>
      <c r="L246" s="40"/>
      <c r="M246" s="35">
        <f t="shared" si="140"/>
        <v>0</v>
      </c>
      <c r="N246" s="40">
        <v>1</v>
      </c>
      <c r="O246" s="35">
        <f t="shared" si="146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7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5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7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6"/>
        <v>0</v>
      </c>
      <c r="H247" s="34"/>
      <c r="I247" s="35">
        <f>+H247*$E247</f>
        <v>0</v>
      </c>
      <c r="J247" s="40"/>
      <c r="K247" s="35">
        <f t="shared" si="127"/>
        <v>0</v>
      </c>
      <c r="L247" s="40"/>
      <c r="M247" s="35">
        <f t="shared" si="140"/>
        <v>0</v>
      </c>
      <c r="N247" s="40">
        <v>1</v>
      </c>
      <c r="O247" s="35">
        <f t="shared" si="146"/>
        <v>176675</v>
      </c>
      <c r="P247" s="40">
        <v>1</v>
      </c>
      <c r="Q247" s="35">
        <f t="shared" ref="Q247:Q248" si="160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7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5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7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6"/>
        <v>0</v>
      </c>
      <c r="H248" s="34"/>
      <c r="I248" s="87">
        <f>+H248*$E248</f>
        <v>0</v>
      </c>
      <c r="J248" s="84"/>
      <c r="K248" s="87">
        <f t="shared" si="127"/>
        <v>0</v>
      </c>
      <c r="L248" s="84"/>
      <c r="M248" s="87">
        <f t="shared" si="140"/>
        <v>0</v>
      </c>
      <c r="N248" s="84">
        <v>1</v>
      </c>
      <c r="O248" s="87">
        <f t="shared" si="146"/>
        <v>212000</v>
      </c>
      <c r="P248" s="84">
        <v>1</v>
      </c>
      <c r="Q248" s="87">
        <f t="shared" si="160"/>
        <v>212000</v>
      </c>
      <c r="R248" s="84"/>
      <c r="S248" s="87">
        <f>+R248*E248</f>
        <v>0</v>
      </c>
      <c r="T248" s="87"/>
      <c r="U248" s="87"/>
      <c r="V248" s="84"/>
      <c r="W248" s="87">
        <f t="shared" si="147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5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7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6"/>
        <v>0</v>
      </c>
      <c r="H249" s="34"/>
      <c r="I249" s="87">
        <f>+H249*$E249</f>
        <v>0</v>
      </c>
      <c r="J249" s="84"/>
      <c r="K249" s="87">
        <f t="shared" ref="K249:K276" si="161">+J249*$E249</f>
        <v>0</v>
      </c>
      <c r="L249" s="84"/>
      <c r="M249" s="87">
        <f t="shared" si="140"/>
        <v>0</v>
      </c>
      <c r="N249" s="84"/>
      <c r="O249" s="87">
        <f t="shared" si="146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2">T249*E249</f>
        <v>175675</v>
      </c>
      <c r="V249" s="84"/>
      <c r="W249" s="87">
        <f t="shared" si="147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5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7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6"/>
        <v>0</v>
      </c>
      <c r="H250" s="34"/>
      <c r="I250" s="35">
        <f>+H250*$E250</f>
        <v>0</v>
      </c>
      <c r="J250" s="40"/>
      <c r="K250" s="35">
        <f t="shared" si="161"/>
        <v>0</v>
      </c>
      <c r="L250" s="40"/>
      <c r="M250" s="35">
        <f t="shared" si="140"/>
        <v>0</v>
      </c>
      <c r="N250" s="40"/>
      <c r="O250" s="35">
        <f t="shared" si="146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7"/>
        <v>63600</v>
      </c>
      <c r="X250" s="105">
        <v>0.5</v>
      </c>
      <c r="Y250" s="106">
        <f t="shared" ref="Y250" si="163">X250*E250</f>
        <v>31800</v>
      </c>
      <c r="Z250" s="40"/>
      <c r="AA250" s="35">
        <f>+Z250*E250</f>
        <v>0</v>
      </c>
      <c r="AB250" s="35"/>
      <c r="AC250" s="35"/>
      <c r="AD250" s="93">
        <f t="shared" si="135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7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6"/>
        <v>0</v>
      </c>
      <c r="H252" s="34"/>
      <c r="I252" s="35"/>
      <c r="J252" s="40"/>
      <c r="K252" s="35">
        <f t="shared" si="161"/>
        <v>0</v>
      </c>
      <c r="L252" s="40"/>
      <c r="M252" s="35">
        <f t="shared" si="140"/>
        <v>0</v>
      </c>
      <c r="N252" s="40">
        <v>1</v>
      </c>
      <c r="O252" s="35">
        <f t="shared" si="146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7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5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7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6"/>
        <v>0</v>
      </c>
      <c r="H253" s="34"/>
      <c r="I253" s="35">
        <f>+H253*$E253</f>
        <v>0</v>
      </c>
      <c r="J253" s="40"/>
      <c r="K253" s="35">
        <f t="shared" si="161"/>
        <v>0</v>
      </c>
      <c r="L253" s="40"/>
      <c r="M253" s="35">
        <f t="shared" si="140"/>
        <v>0</v>
      </c>
      <c r="N253" s="40">
        <v>1</v>
      </c>
      <c r="O253" s="35">
        <f t="shared" si="146"/>
        <v>34273</v>
      </c>
      <c r="P253" s="40">
        <v>1</v>
      </c>
      <c r="Q253" s="35">
        <f t="shared" ref="Q253:Q254" si="164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7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5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7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6"/>
        <v>0</v>
      </c>
      <c r="H254" s="34"/>
      <c r="I254" s="87">
        <f>+H254*$E254</f>
        <v>0</v>
      </c>
      <c r="J254" s="84"/>
      <c r="K254" s="87">
        <f t="shared" si="161"/>
        <v>0</v>
      </c>
      <c r="L254" s="84"/>
      <c r="M254" s="87">
        <f t="shared" si="140"/>
        <v>0</v>
      </c>
      <c r="N254" s="84">
        <v>1</v>
      </c>
      <c r="O254" s="87">
        <f t="shared" si="146"/>
        <v>41130</v>
      </c>
      <c r="P254" s="84">
        <v>1</v>
      </c>
      <c r="Q254" s="87">
        <f t="shared" si="164"/>
        <v>41130</v>
      </c>
      <c r="R254" s="84"/>
      <c r="S254" s="87">
        <f>+R254*E254</f>
        <v>0</v>
      </c>
      <c r="T254" s="87"/>
      <c r="U254" s="87"/>
      <c r="V254" s="84"/>
      <c r="W254" s="87">
        <f t="shared" si="147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5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7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6"/>
        <v>0</v>
      </c>
      <c r="H255" s="34"/>
      <c r="I255" s="87">
        <f>+H255*$E255</f>
        <v>0</v>
      </c>
      <c r="J255" s="84"/>
      <c r="K255" s="87">
        <f t="shared" si="161"/>
        <v>0</v>
      </c>
      <c r="L255" s="84"/>
      <c r="M255" s="87">
        <f t="shared" si="140"/>
        <v>0</v>
      </c>
      <c r="N255" s="84"/>
      <c r="O255" s="87">
        <f t="shared" si="146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5">T255*E255</f>
        <v>34273</v>
      </c>
      <c r="V255" s="84"/>
      <c r="W255" s="87">
        <f t="shared" si="147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5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7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6"/>
        <v>0</v>
      </c>
      <c r="H256" s="34"/>
      <c r="I256" s="35">
        <f>+H256*$E256</f>
        <v>0</v>
      </c>
      <c r="J256" s="40"/>
      <c r="K256" s="35">
        <f t="shared" si="161"/>
        <v>0</v>
      </c>
      <c r="L256" s="40"/>
      <c r="M256" s="35">
        <f t="shared" si="140"/>
        <v>0</v>
      </c>
      <c r="N256" s="40"/>
      <c r="O256" s="35">
        <f t="shared" si="146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7"/>
        <v>12300</v>
      </c>
      <c r="X256" s="105">
        <v>0.5</v>
      </c>
      <c r="Y256" s="106">
        <f t="shared" ref="Y256" si="166">X256*E256</f>
        <v>6150</v>
      </c>
      <c r="Z256" s="40"/>
      <c r="AA256" s="35">
        <f>+Z256*E256</f>
        <v>0</v>
      </c>
      <c r="AB256" s="35"/>
      <c r="AC256" s="35"/>
      <c r="AD256" s="93">
        <f t="shared" si="135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7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6"/>
        <v>0</v>
      </c>
      <c r="H258" s="34"/>
      <c r="I258" s="35"/>
      <c r="J258" s="40"/>
      <c r="K258" s="35">
        <f t="shared" si="161"/>
        <v>0</v>
      </c>
      <c r="L258" s="40"/>
      <c r="M258" s="35">
        <f t="shared" si="140"/>
        <v>0</v>
      </c>
      <c r="N258" s="40"/>
      <c r="O258" s="35">
        <f t="shared" si="146"/>
        <v>0</v>
      </c>
      <c r="P258" s="35"/>
      <c r="Q258" s="35"/>
      <c r="R258" s="40"/>
      <c r="S258" s="35">
        <f t="shared" ref="S258:S263" si="167">+R258*E258</f>
        <v>0</v>
      </c>
      <c r="T258" s="35"/>
      <c r="U258" s="35"/>
      <c r="V258" s="40"/>
      <c r="W258" s="35">
        <f t="shared" si="147"/>
        <v>0</v>
      </c>
      <c r="X258" s="35"/>
      <c r="Y258" s="35"/>
      <c r="Z258" s="40"/>
      <c r="AA258" s="35">
        <f t="shared" ref="AA258:AA269" si="168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7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6"/>
        <v>0</v>
      </c>
      <c r="H259" s="34"/>
      <c r="I259" s="35"/>
      <c r="J259" s="40"/>
      <c r="K259" s="35">
        <f t="shared" si="161"/>
        <v>0</v>
      </c>
      <c r="L259" s="40"/>
      <c r="M259" s="35">
        <f t="shared" si="140"/>
        <v>0</v>
      </c>
      <c r="N259" s="40"/>
      <c r="O259" s="35">
        <f t="shared" si="146"/>
        <v>0</v>
      </c>
      <c r="P259" s="35"/>
      <c r="Q259" s="35"/>
      <c r="R259" s="40">
        <v>1</v>
      </c>
      <c r="S259" s="35">
        <f t="shared" si="167"/>
        <v>250000</v>
      </c>
      <c r="T259" s="40">
        <v>1</v>
      </c>
      <c r="U259" s="35">
        <f t="shared" ref="U259" si="169">T259*E259</f>
        <v>250000</v>
      </c>
      <c r="V259" s="40"/>
      <c r="W259" s="35">
        <f t="shared" si="147"/>
        <v>0</v>
      </c>
      <c r="X259" s="35"/>
      <c r="Y259" s="35"/>
      <c r="Z259" s="40"/>
      <c r="AA259" s="35">
        <f t="shared" si="168"/>
        <v>0</v>
      </c>
      <c r="AB259" s="35"/>
      <c r="AC259" s="35"/>
      <c r="AD259" s="93">
        <f t="shared" si="135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7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6"/>
        <v>0</v>
      </c>
      <c r="H260" s="34"/>
      <c r="I260" s="35"/>
      <c r="J260" s="40"/>
      <c r="K260" s="35">
        <f t="shared" si="161"/>
        <v>0</v>
      </c>
      <c r="L260" s="40"/>
      <c r="M260" s="35">
        <f t="shared" si="140"/>
        <v>0</v>
      </c>
      <c r="N260" s="40"/>
      <c r="O260" s="35">
        <f t="shared" si="146"/>
        <v>0</v>
      </c>
      <c r="P260" s="35"/>
      <c r="Q260" s="35"/>
      <c r="R260" s="40">
        <v>1</v>
      </c>
      <c r="S260" s="35">
        <f t="shared" si="167"/>
        <v>2530620</v>
      </c>
      <c r="T260" s="105">
        <v>1</v>
      </c>
      <c r="U260" s="106">
        <f>T260*E260+2026</f>
        <v>2532646</v>
      </c>
      <c r="V260" s="40"/>
      <c r="W260" s="35">
        <f t="shared" si="147"/>
        <v>0</v>
      </c>
      <c r="X260" s="35"/>
      <c r="Y260" s="35"/>
      <c r="Z260" s="40"/>
      <c r="AA260" s="35">
        <f t="shared" si="168"/>
        <v>0</v>
      </c>
      <c r="AB260" s="35"/>
      <c r="AC260" s="35"/>
      <c r="AD260" s="93">
        <f t="shared" si="135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7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6"/>
        <v>0</v>
      </c>
      <c r="H261" s="34"/>
      <c r="I261" s="35"/>
      <c r="J261" s="40"/>
      <c r="K261" s="35">
        <f t="shared" si="161"/>
        <v>0</v>
      </c>
      <c r="L261" s="40"/>
      <c r="M261" s="35">
        <f t="shared" si="140"/>
        <v>0</v>
      </c>
      <c r="N261" s="40"/>
      <c r="O261" s="35">
        <f t="shared" si="146"/>
        <v>0</v>
      </c>
      <c r="P261" s="35"/>
      <c r="Q261" s="35"/>
      <c r="R261" s="40"/>
      <c r="S261" s="35">
        <f t="shared" si="167"/>
        <v>0</v>
      </c>
      <c r="T261" s="35"/>
      <c r="U261" s="35"/>
      <c r="V261" s="40"/>
      <c r="W261" s="35">
        <f t="shared" si="147"/>
        <v>0</v>
      </c>
      <c r="X261" s="35"/>
      <c r="Y261" s="35"/>
      <c r="Z261" s="40"/>
      <c r="AA261" s="35">
        <f t="shared" si="168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6"/>
        <v>0</v>
      </c>
      <c r="H262" s="34"/>
      <c r="I262" s="35"/>
      <c r="J262" s="40"/>
      <c r="K262" s="35">
        <f t="shared" si="161"/>
        <v>0</v>
      </c>
      <c r="L262" s="40"/>
      <c r="M262" s="35">
        <f t="shared" si="140"/>
        <v>0</v>
      </c>
      <c r="N262" s="40"/>
      <c r="O262" s="35">
        <f t="shared" si="146"/>
        <v>0</v>
      </c>
      <c r="P262" s="35"/>
      <c r="Q262" s="35"/>
      <c r="R262" s="40"/>
      <c r="S262" s="35">
        <f t="shared" si="167"/>
        <v>0</v>
      </c>
      <c r="T262" s="35"/>
      <c r="U262" s="35"/>
      <c r="V262" s="40"/>
      <c r="W262" s="35">
        <f t="shared" si="147"/>
        <v>0</v>
      </c>
      <c r="X262" s="35"/>
      <c r="Y262" s="35"/>
      <c r="Z262" s="40"/>
      <c r="AA262" s="35">
        <f t="shared" si="168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6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0"/>
        <v>0</v>
      </c>
      <c r="N263" s="40"/>
      <c r="O263" s="35">
        <f>+N263*$E263*0.8</f>
        <v>0</v>
      </c>
      <c r="P263" s="35"/>
      <c r="Q263" s="35"/>
      <c r="R263" s="40"/>
      <c r="S263" s="35">
        <f t="shared" si="167"/>
        <v>0</v>
      </c>
      <c r="T263" s="35"/>
      <c r="U263" s="35"/>
      <c r="V263" s="40"/>
      <c r="W263" s="35">
        <f t="shared" si="147"/>
        <v>0</v>
      </c>
      <c r="X263" s="35"/>
      <c r="Y263" s="35"/>
      <c r="Z263" s="40"/>
      <c r="AA263" s="35">
        <f t="shared" si="168"/>
        <v>0</v>
      </c>
      <c r="AB263" s="35"/>
      <c r="AC263" s="35"/>
      <c r="AD263" s="93">
        <f t="shared" si="135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7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6"/>
        <v>0</v>
      </c>
      <c r="H264" s="34"/>
      <c r="I264" s="35"/>
      <c r="J264" s="40"/>
      <c r="K264" s="35">
        <f t="shared" si="161"/>
        <v>0</v>
      </c>
      <c r="L264" s="40"/>
      <c r="M264" s="35">
        <f t="shared" si="140"/>
        <v>0</v>
      </c>
      <c r="N264" s="40"/>
      <c r="O264" s="35">
        <f t="shared" si="146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8"/>
        <v>0</v>
      </c>
      <c r="AB264" s="35"/>
      <c r="AC264" s="35"/>
      <c r="AD264" s="93">
        <f t="shared" ref="AD264:AD327" si="170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7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1">+F265*E265</f>
        <v>0</v>
      </c>
      <c r="H265" s="34"/>
      <c r="I265" s="35"/>
      <c r="J265" s="40"/>
      <c r="K265" s="35">
        <f t="shared" si="161"/>
        <v>0</v>
      </c>
      <c r="L265" s="40"/>
      <c r="M265" s="35">
        <f t="shared" si="140"/>
        <v>0</v>
      </c>
      <c r="N265" s="40"/>
      <c r="O265" s="35">
        <f t="shared" si="146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7"/>
        <v>0</v>
      </c>
      <c r="X265" s="35"/>
      <c r="Y265" s="35"/>
      <c r="Z265" s="40"/>
      <c r="AA265" s="35">
        <f t="shared" si="168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1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0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7"/>
        <v>0</v>
      </c>
      <c r="X266" s="35"/>
      <c r="Y266" s="35"/>
      <c r="Z266" s="40"/>
      <c r="AA266" s="35">
        <f t="shared" si="168"/>
        <v>0</v>
      </c>
      <c r="AB266" s="35"/>
      <c r="AC266" s="35"/>
      <c r="AD266" s="93">
        <f t="shared" si="170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2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1"/>
        <v>0</v>
      </c>
      <c r="H267" s="34"/>
      <c r="I267" s="87"/>
      <c r="J267" s="84"/>
      <c r="K267" s="87">
        <f t="shared" si="161"/>
        <v>0</v>
      </c>
      <c r="L267" s="84"/>
      <c r="M267" s="87">
        <f t="shared" si="140"/>
        <v>0</v>
      </c>
      <c r="N267" s="84"/>
      <c r="O267" s="87">
        <f t="shared" si="146"/>
        <v>0</v>
      </c>
      <c r="P267" s="87"/>
      <c r="Q267" s="87"/>
      <c r="R267" s="84"/>
      <c r="S267" s="87">
        <f t="shared" ref="S267:S274" si="173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8"/>
        <v>0</v>
      </c>
      <c r="AB267" s="87"/>
      <c r="AC267" s="87"/>
      <c r="AD267" s="98">
        <f t="shared" si="170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2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1"/>
        <v>0</v>
      </c>
      <c r="H268" s="34"/>
      <c r="I268" s="87"/>
      <c r="J268" s="84"/>
      <c r="K268" s="87">
        <f t="shared" si="161"/>
        <v>0</v>
      </c>
      <c r="L268" s="84"/>
      <c r="M268" s="87">
        <f t="shared" si="140"/>
        <v>0</v>
      </c>
      <c r="N268" s="84"/>
      <c r="O268" s="87">
        <f t="shared" si="146"/>
        <v>0</v>
      </c>
      <c r="P268" s="87"/>
      <c r="Q268" s="87"/>
      <c r="R268" s="84"/>
      <c r="S268" s="87">
        <f t="shared" si="173"/>
        <v>0</v>
      </c>
      <c r="T268" s="87"/>
      <c r="U268" s="87"/>
      <c r="V268" s="84"/>
      <c r="W268" s="87">
        <f t="shared" si="147"/>
        <v>0</v>
      </c>
      <c r="X268" s="87"/>
      <c r="Y268" s="87"/>
      <c r="Z268" s="84"/>
      <c r="AA268" s="87">
        <f t="shared" si="168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1"/>
        <v>0</v>
      </c>
      <c r="H269" s="34"/>
      <c r="I269" s="87"/>
      <c r="J269" s="84"/>
      <c r="K269" s="87">
        <f t="shared" si="161"/>
        <v>0</v>
      </c>
      <c r="L269" s="84"/>
      <c r="M269" s="87">
        <f t="shared" si="140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3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8"/>
        <v>0</v>
      </c>
      <c r="AB269" s="87"/>
      <c r="AC269" s="87"/>
      <c r="AD269" s="98">
        <f t="shared" si="170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2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1"/>
        <v>0</v>
      </c>
      <c r="H270" s="34"/>
      <c r="I270" s="87"/>
      <c r="J270" s="84"/>
      <c r="K270" s="87">
        <f t="shared" si="161"/>
        <v>0</v>
      </c>
      <c r="L270" s="84"/>
      <c r="M270" s="87">
        <f t="shared" ref="M270:M274" si="174">+L270*$E270</f>
        <v>0</v>
      </c>
      <c r="N270" s="84"/>
      <c r="O270" s="87">
        <f t="shared" si="146"/>
        <v>0</v>
      </c>
      <c r="P270" s="87"/>
      <c r="Q270" s="87"/>
      <c r="R270" s="84"/>
      <c r="S270" s="87">
        <f t="shared" si="173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0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2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1"/>
        <v>0</v>
      </c>
      <c r="H271" s="34"/>
      <c r="I271" s="87"/>
      <c r="J271" s="84"/>
      <c r="K271" s="87">
        <f t="shared" si="161"/>
        <v>0</v>
      </c>
      <c r="L271" s="84"/>
      <c r="M271" s="87">
        <f t="shared" si="174"/>
        <v>0</v>
      </c>
      <c r="N271" s="84"/>
      <c r="O271" s="87">
        <f t="shared" si="146"/>
        <v>0</v>
      </c>
      <c r="P271" s="87"/>
      <c r="Q271" s="87"/>
      <c r="R271" s="84"/>
      <c r="S271" s="87">
        <f t="shared" si="173"/>
        <v>0</v>
      </c>
      <c r="T271" s="87"/>
      <c r="U271" s="87"/>
      <c r="V271" s="84"/>
      <c r="W271" s="87">
        <f t="shared" si="147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1"/>
        <v>0</v>
      </c>
      <c r="H272" s="34"/>
      <c r="I272" s="87"/>
      <c r="J272" s="84"/>
      <c r="K272" s="87">
        <f t="shared" si="161"/>
        <v>0</v>
      </c>
      <c r="L272" s="84">
        <v>1</v>
      </c>
      <c r="M272" s="87">
        <f>+L272*$E272*0.8</f>
        <v>3100000</v>
      </c>
      <c r="N272" s="84"/>
      <c r="O272" s="87">
        <f t="shared" si="146"/>
        <v>0</v>
      </c>
      <c r="P272" s="87"/>
      <c r="Q272" s="87"/>
      <c r="R272" s="84"/>
      <c r="S272" s="87">
        <f t="shared" si="173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0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2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1"/>
        <v>0</v>
      </c>
      <c r="H273" s="34"/>
      <c r="I273" s="87"/>
      <c r="J273" s="84"/>
      <c r="K273" s="87">
        <f t="shared" si="161"/>
        <v>0</v>
      </c>
      <c r="L273" s="84"/>
      <c r="M273" s="87">
        <f t="shared" si="174"/>
        <v>0</v>
      </c>
      <c r="N273" s="84"/>
      <c r="O273" s="87">
        <f t="shared" si="146"/>
        <v>0</v>
      </c>
      <c r="P273" s="87"/>
      <c r="Q273" s="87"/>
      <c r="R273" s="84"/>
      <c r="S273" s="87">
        <f t="shared" si="173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0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2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1"/>
        <v>0</v>
      </c>
      <c r="H274" s="34"/>
      <c r="I274" s="35"/>
      <c r="J274" s="40"/>
      <c r="K274" s="35">
        <f t="shared" si="161"/>
        <v>0</v>
      </c>
      <c r="L274" s="40"/>
      <c r="M274" s="35">
        <f t="shared" si="174"/>
        <v>0</v>
      </c>
      <c r="N274" s="40"/>
      <c r="O274" s="35">
        <f t="shared" si="146"/>
        <v>0</v>
      </c>
      <c r="P274" s="35"/>
      <c r="Q274" s="35"/>
      <c r="R274" s="40"/>
      <c r="S274" s="35">
        <f t="shared" si="173"/>
        <v>0</v>
      </c>
      <c r="T274" s="35"/>
      <c r="U274" s="35"/>
      <c r="V274" s="40"/>
      <c r="W274" s="35">
        <f t="shared" si="147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1"/>
        <v>0</v>
      </c>
      <c r="H275" s="34"/>
      <c r="I275" s="35">
        <f>+H275*E275*0.8</f>
        <v>0</v>
      </c>
      <c r="J275" s="40"/>
      <c r="K275" s="35">
        <f t="shared" si="161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7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0"/>
        <v>0</v>
      </c>
      <c r="AE275" s="97">
        <f t="shared" ref="AE275:AE286" si="175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1"/>
        <v>0</v>
      </c>
      <c r="H276" s="34"/>
      <c r="I276" s="35"/>
      <c r="J276" s="40"/>
      <c r="K276" s="35">
        <f t="shared" si="161"/>
        <v>0</v>
      </c>
      <c r="L276" s="40"/>
      <c r="M276" s="35">
        <f>+L276*$E276</f>
        <v>0</v>
      </c>
      <c r="N276" s="40"/>
      <c r="O276" s="35">
        <f t="shared" si="146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0"/>
        <v>0</v>
      </c>
      <c r="AE276" s="97">
        <f t="shared" si="175"/>
        <v>1</v>
      </c>
      <c r="AF276" s="12"/>
      <c r="AG276" s="12"/>
      <c r="AH276" s="12"/>
      <c r="AI276" s="12">
        <f t="shared" ref="AI276:AI281" si="176">100%-AD276</f>
        <v>1</v>
      </c>
      <c r="AJ276" s="83">
        <v>1</v>
      </c>
      <c r="AK276" s="12">
        <f t="shared" si="172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1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6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7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0"/>
        <v>1</v>
      </c>
      <c r="AE277" s="97">
        <f t="shared" si="175"/>
        <v>0</v>
      </c>
      <c r="AF277" s="12"/>
      <c r="AG277" s="12"/>
      <c r="AH277" s="12"/>
      <c r="AI277" s="12">
        <f t="shared" si="176"/>
        <v>0</v>
      </c>
      <c r="AJ277" s="83">
        <v>0</v>
      </c>
      <c r="AK277" s="12">
        <f t="shared" si="172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1"/>
        <v>0</v>
      </c>
      <c r="H278" s="34"/>
      <c r="I278" s="35"/>
      <c r="J278" s="40"/>
      <c r="K278" s="35">
        <f t="shared" ref="K278:K291" si="177">+J278*$E278</f>
        <v>0</v>
      </c>
      <c r="L278" s="40"/>
      <c r="M278" s="35">
        <f>+L278*$E278</f>
        <v>0</v>
      </c>
      <c r="N278" s="40"/>
      <c r="O278" s="35">
        <f t="shared" si="146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70"/>
        <v>0</v>
      </c>
      <c r="AE278" s="97">
        <f t="shared" si="175"/>
        <v>1</v>
      </c>
      <c r="AF278" s="12"/>
      <c r="AG278" s="12"/>
      <c r="AH278" s="12"/>
      <c r="AI278" s="12">
        <f t="shared" si="176"/>
        <v>1</v>
      </c>
      <c r="AJ278" s="83">
        <v>1</v>
      </c>
      <c r="AK278" s="12">
        <f t="shared" si="172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1"/>
        <v>0</v>
      </c>
      <c r="H279" s="34"/>
      <c r="I279" s="35">
        <f>+H279*E279*0.8</f>
        <v>0</v>
      </c>
      <c r="J279" s="40"/>
      <c r="K279" s="35">
        <f t="shared" si="177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7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0"/>
        <v>1</v>
      </c>
      <c r="AE279" s="97">
        <f t="shared" si="175"/>
        <v>0</v>
      </c>
      <c r="AF279" s="12"/>
      <c r="AG279" s="12"/>
      <c r="AH279" s="12"/>
      <c r="AI279" s="12">
        <f t="shared" si="176"/>
        <v>0</v>
      </c>
      <c r="AJ279" s="83">
        <v>0</v>
      </c>
      <c r="AK279" s="12">
        <f t="shared" si="172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1"/>
        <v>0</v>
      </c>
      <c r="H280" s="34"/>
      <c r="I280" s="35"/>
      <c r="J280" s="40"/>
      <c r="K280" s="35">
        <f t="shared" si="177"/>
        <v>0</v>
      </c>
      <c r="L280" s="40"/>
      <c r="M280" s="35">
        <f>+L280*$E280</f>
        <v>0</v>
      </c>
      <c r="N280" s="40"/>
      <c r="O280" s="35">
        <f t="shared" ref="O280:O333" si="178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0"/>
        <v>0</v>
      </c>
      <c r="AE280" s="97">
        <f t="shared" si="175"/>
        <v>1</v>
      </c>
      <c r="AF280" s="12"/>
      <c r="AG280" s="12"/>
      <c r="AH280" s="12"/>
      <c r="AI280" s="12">
        <f t="shared" si="176"/>
        <v>1</v>
      </c>
      <c r="AJ280" s="83">
        <v>1</v>
      </c>
      <c r="AK280" s="12">
        <f t="shared" si="172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1"/>
        <v>0</v>
      </c>
      <c r="H281" s="34"/>
      <c r="I281" s="35"/>
      <c r="J281" s="40"/>
      <c r="K281" s="35">
        <f t="shared" si="177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0"/>
        <v>1</v>
      </c>
      <c r="AE281" s="97">
        <f t="shared" si="175"/>
        <v>0</v>
      </c>
      <c r="AF281" s="12"/>
      <c r="AG281" s="12"/>
      <c r="AH281" s="12"/>
      <c r="AI281" s="12">
        <f t="shared" si="176"/>
        <v>0</v>
      </c>
      <c r="AJ281" s="83">
        <v>0</v>
      </c>
      <c r="AK281" s="12">
        <f t="shared" si="172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1"/>
        <v>0</v>
      </c>
      <c r="H282" s="34"/>
      <c r="I282" s="35"/>
      <c r="J282" s="40"/>
      <c r="K282" s="35">
        <f t="shared" si="177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05">
        <v>0.5</v>
      </c>
      <c r="Q282" s="106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0"/>
        <v>0.5</v>
      </c>
      <c r="AE282" s="97">
        <f t="shared" si="175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1"/>
        <v>0</v>
      </c>
      <c r="H283" s="34"/>
      <c r="I283" s="87"/>
      <c r="J283" s="84"/>
      <c r="K283" s="87">
        <f t="shared" si="177"/>
        <v>0</v>
      </c>
      <c r="L283" s="84"/>
      <c r="M283" s="87">
        <f>+L283*$E283</f>
        <v>0</v>
      </c>
      <c r="N283" s="84"/>
      <c r="O283" s="87">
        <f t="shared" si="178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05">
        <v>0.8</v>
      </c>
      <c r="Y283" s="106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0"/>
        <v>0.8</v>
      </c>
      <c r="AE283" s="99">
        <f t="shared" si="175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2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1"/>
        <v>0</v>
      </c>
      <c r="H284" s="34"/>
      <c r="I284" s="35"/>
      <c r="J284" s="40"/>
      <c r="K284" s="35">
        <f t="shared" si="177"/>
        <v>0</v>
      </c>
      <c r="L284" s="40"/>
      <c r="M284" s="35">
        <f>+L284*$E284</f>
        <v>0</v>
      </c>
      <c r="N284" s="40"/>
      <c r="O284" s="35">
        <f t="shared" si="178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0"/>
        <v>0</v>
      </c>
      <c r="AE284" s="97">
        <f t="shared" si="175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2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1"/>
        <v>0</v>
      </c>
      <c r="H285" s="34"/>
      <c r="I285" s="35"/>
      <c r="J285" s="40"/>
      <c r="K285" s="35">
        <f t="shared" si="177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9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0"/>
        <v>1</v>
      </c>
      <c r="AE285" s="97">
        <f t="shared" si="175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2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1"/>
        <v>0</v>
      </c>
      <c r="H286" s="34"/>
      <c r="I286" s="35"/>
      <c r="J286" s="40"/>
      <c r="K286" s="35">
        <f t="shared" si="177"/>
        <v>0</v>
      </c>
      <c r="L286" s="40"/>
      <c r="M286" s="35">
        <f>+L286*$E286</f>
        <v>0</v>
      </c>
      <c r="N286" s="40"/>
      <c r="O286" s="35">
        <f t="shared" si="178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0"/>
        <v>0</v>
      </c>
      <c r="AE286" s="97">
        <f t="shared" si="175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2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1"/>
        <v>0</v>
      </c>
      <c r="H287" s="34"/>
      <c r="I287" s="35"/>
      <c r="J287" s="40"/>
      <c r="K287" s="35">
        <f t="shared" si="177"/>
        <v>0</v>
      </c>
      <c r="L287" s="40"/>
      <c r="M287" s="35">
        <f>+L287*$E287</f>
        <v>0</v>
      </c>
      <c r="N287" s="40"/>
      <c r="O287" s="35">
        <f t="shared" si="178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9"/>
        <v>0</v>
      </c>
      <c r="X287" s="35"/>
      <c r="Y287" s="35"/>
      <c r="Z287" s="40"/>
      <c r="AA287" s="35">
        <f t="shared" ref="AA287:AA302" si="180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1"/>
        <v>0</v>
      </c>
      <c r="H288" s="34"/>
      <c r="I288" s="35"/>
      <c r="J288" s="40"/>
      <c r="K288" s="35">
        <f t="shared" si="177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9"/>
        <v>0</v>
      </c>
      <c r="X288" s="35"/>
      <c r="Y288" s="35"/>
      <c r="Z288" s="40"/>
      <c r="AA288" s="35">
        <f t="shared" si="180"/>
        <v>0</v>
      </c>
      <c r="AB288" s="35"/>
      <c r="AC288" s="35"/>
      <c r="AD288" s="93">
        <f t="shared" si="170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2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1"/>
        <v>0</v>
      </c>
      <c r="H289" s="34"/>
      <c r="I289" s="35"/>
      <c r="J289" s="40"/>
      <c r="K289" s="35">
        <f t="shared" si="177"/>
        <v>0</v>
      </c>
      <c r="L289" s="40"/>
      <c r="M289" s="35">
        <f>+L289*$E289*0.8</f>
        <v>0</v>
      </c>
      <c r="N289" s="40"/>
      <c r="O289" s="35">
        <f t="shared" si="178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9"/>
        <v>0</v>
      </c>
      <c r="X289" s="35"/>
      <c r="Y289" s="35"/>
      <c r="Z289" s="40"/>
      <c r="AA289" s="35">
        <f t="shared" si="180"/>
        <v>0</v>
      </c>
      <c r="AB289" s="35"/>
      <c r="AC289" s="35"/>
      <c r="AD289" s="93">
        <f t="shared" si="170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2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1"/>
        <v>0</v>
      </c>
      <c r="H290" s="34"/>
      <c r="I290" s="87"/>
      <c r="J290" s="84"/>
      <c r="K290" s="87">
        <f t="shared" si="177"/>
        <v>0</v>
      </c>
      <c r="L290" s="84"/>
      <c r="M290" s="87">
        <f>+L290*$E290</f>
        <v>0</v>
      </c>
      <c r="N290" s="84"/>
      <c r="O290" s="87">
        <f t="shared" si="178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06">
        <f>X290*E289*0.2</f>
        <v>184800</v>
      </c>
      <c r="Z290" s="84"/>
      <c r="AA290" s="87">
        <f t="shared" si="180"/>
        <v>0</v>
      </c>
      <c r="AB290" s="87"/>
      <c r="AC290" s="87"/>
      <c r="AD290" s="98">
        <f t="shared" si="170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2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1"/>
        <v>0</v>
      </c>
      <c r="H291" s="34"/>
      <c r="I291" s="87"/>
      <c r="J291" s="84"/>
      <c r="K291" s="87">
        <f t="shared" si="177"/>
        <v>0</v>
      </c>
      <c r="L291" s="84"/>
      <c r="M291" s="87">
        <f>+L291*$E291</f>
        <v>0</v>
      </c>
      <c r="N291" s="84"/>
      <c r="O291" s="87">
        <f t="shared" si="178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0"/>
        <v>0</v>
      </c>
      <c r="AB291" s="87"/>
      <c r="AC291" s="87"/>
      <c r="AD291" s="98">
        <f t="shared" si="170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2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1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0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1"/>
        <v>0</v>
      </c>
      <c r="H293" s="34"/>
      <c r="I293" s="35"/>
      <c r="J293" s="40"/>
      <c r="K293" s="35">
        <f t="shared" ref="K293:K299" si="181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9"/>
        <v>0</v>
      </c>
      <c r="X293" s="35"/>
      <c r="Y293" s="35"/>
      <c r="Z293" s="40"/>
      <c r="AA293" s="35">
        <f t="shared" si="180"/>
        <v>0</v>
      </c>
      <c r="AB293" s="35"/>
      <c r="AC293" s="35"/>
      <c r="AD293" s="93">
        <f t="shared" si="170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2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1"/>
        <v>0</v>
      </c>
      <c r="H294" s="34"/>
      <c r="I294" s="35"/>
      <c r="J294" s="40"/>
      <c r="K294" s="35">
        <f t="shared" si="181"/>
        <v>0</v>
      </c>
      <c r="L294" s="40"/>
      <c r="M294" s="35">
        <f>+L294*$E294</f>
        <v>0</v>
      </c>
      <c r="N294" s="40"/>
      <c r="O294" s="35">
        <f t="shared" si="178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0"/>
        <v>0</v>
      </c>
      <c r="AB294" s="35"/>
      <c r="AC294" s="35"/>
      <c r="AD294" s="93">
        <f t="shared" si="170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2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1"/>
        <v>0</v>
      </c>
      <c r="H295" s="34"/>
      <c r="I295" s="35"/>
      <c r="J295" s="40"/>
      <c r="K295" s="35">
        <f t="shared" si="181"/>
        <v>0</v>
      </c>
      <c r="L295" s="40"/>
      <c r="M295" s="35">
        <f>+L295*$E295</f>
        <v>0</v>
      </c>
      <c r="N295" s="40"/>
      <c r="O295" s="35">
        <f t="shared" si="178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9"/>
        <v>0</v>
      </c>
      <c r="X295" s="35"/>
      <c r="Y295" s="35"/>
      <c r="Z295" s="40"/>
      <c r="AA295" s="35">
        <f t="shared" si="180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1"/>
        <v>0</v>
      </c>
      <c r="H296" s="34">
        <v>1</v>
      </c>
      <c r="I296" s="35">
        <f>+H296*$E296*0.8</f>
        <v>7452000</v>
      </c>
      <c r="J296" s="40"/>
      <c r="K296" s="35">
        <f t="shared" si="181"/>
        <v>0</v>
      </c>
      <c r="L296" s="40"/>
      <c r="M296" s="35">
        <f>+L296*$E296*0.8</f>
        <v>0</v>
      </c>
      <c r="N296" s="40"/>
      <c r="O296" s="35">
        <f t="shared" si="178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9"/>
        <v>0</v>
      </c>
      <c r="X296" s="35"/>
      <c r="Y296" s="35"/>
      <c r="Z296" s="40"/>
      <c r="AA296" s="35">
        <f t="shared" si="180"/>
        <v>0</v>
      </c>
      <c r="AB296" s="35"/>
      <c r="AC296" s="35"/>
      <c r="AD296" s="93">
        <f t="shared" si="170"/>
        <v>1</v>
      </c>
      <c r="AE296" s="97">
        <f t="shared" ref="AE296:AE303" si="182">100%-AD296</f>
        <v>0</v>
      </c>
      <c r="AF296" s="12"/>
      <c r="AG296" s="12"/>
      <c r="AH296" s="12"/>
      <c r="AI296" s="12">
        <f t="shared" ref="AI296:AI303" si="183">100%-AD296</f>
        <v>0</v>
      </c>
      <c r="AJ296" s="83">
        <v>0</v>
      </c>
      <c r="AK296" s="12">
        <f t="shared" si="172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1"/>
        <v>0</v>
      </c>
      <c r="H297" s="34"/>
      <c r="I297" s="35"/>
      <c r="J297" s="40"/>
      <c r="K297" s="35">
        <f t="shared" si="181"/>
        <v>0</v>
      </c>
      <c r="L297" s="40"/>
      <c r="M297" s="35">
        <f>+L297*$E297</f>
        <v>0</v>
      </c>
      <c r="N297" s="40"/>
      <c r="O297" s="35">
        <f t="shared" si="178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0"/>
        <v>0</v>
      </c>
      <c r="AB297" s="35"/>
      <c r="AC297" s="35"/>
      <c r="AD297" s="93">
        <f t="shared" si="170"/>
        <v>0</v>
      </c>
      <c r="AE297" s="97">
        <f t="shared" si="182"/>
        <v>1</v>
      </c>
      <c r="AF297" s="12"/>
      <c r="AG297" s="12"/>
      <c r="AH297" s="12"/>
      <c r="AI297" s="12">
        <f t="shared" si="183"/>
        <v>1</v>
      </c>
      <c r="AJ297" s="83">
        <v>1</v>
      </c>
      <c r="AK297" s="12">
        <f t="shared" si="172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1"/>
        <v>0</v>
      </c>
      <c r="H298" s="34">
        <v>1</v>
      </c>
      <c r="I298" s="35">
        <f>+H298*$E298*0.8</f>
        <v>8492000</v>
      </c>
      <c r="J298" s="40"/>
      <c r="K298" s="35">
        <f t="shared" si="181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9"/>
        <v>0</v>
      </c>
      <c r="X298" s="35"/>
      <c r="Y298" s="35"/>
      <c r="Z298" s="40"/>
      <c r="AA298" s="35">
        <f t="shared" si="180"/>
        <v>0</v>
      </c>
      <c r="AB298" s="35"/>
      <c r="AC298" s="35"/>
      <c r="AD298" s="93">
        <f t="shared" si="170"/>
        <v>1</v>
      </c>
      <c r="AE298" s="97">
        <f t="shared" si="182"/>
        <v>0</v>
      </c>
      <c r="AF298" s="12"/>
      <c r="AG298" s="12"/>
      <c r="AH298" s="12"/>
      <c r="AI298" s="12">
        <f t="shared" si="183"/>
        <v>0</v>
      </c>
      <c r="AJ298" s="83">
        <v>0</v>
      </c>
      <c r="AK298" s="12">
        <f t="shared" si="172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1"/>
        <v>0</v>
      </c>
      <c r="H299" s="34"/>
      <c r="I299" s="35"/>
      <c r="J299" s="40"/>
      <c r="K299" s="35">
        <f t="shared" si="181"/>
        <v>0</v>
      </c>
      <c r="L299" s="40"/>
      <c r="M299" s="35">
        <f>+L299*$E299</f>
        <v>0</v>
      </c>
      <c r="N299" s="40"/>
      <c r="O299" s="35">
        <f t="shared" si="178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0"/>
        <v>0</v>
      </c>
      <c r="AB299" s="35"/>
      <c r="AC299" s="35"/>
      <c r="AD299" s="93">
        <f t="shared" si="170"/>
        <v>0</v>
      </c>
      <c r="AE299" s="97">
        <f t="shared" si="182"/>
        <v>1</v>
      </c>
      <c r="AF299" s="12"/>
      <c r="AG299" s="12"/>
      <c r="AH299" s="12"/>
      <c r="AI299" s="12">
        <f t="shared" si="183"/>
        <v>1</v>
      </c>
      <c r="AJ299" s="83">
        <v>1</v>
      </c>
      <c r="AK299" s="12">
        <f t="shared" si="172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1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9"/>
        <v>0</v>
      </c>
      <c r="X300" s="35"/>
      <c r="Y300" s="35"/>
      <c r="Z300" s="40"/>
      <c r="AA300" s="35">
        <f t="shared" si="180"/>
        <v>0</v>
      </c>
      <c r="AB300" s="35"/>
      <c r="AC300" s="35"/>
      <c r="AD300" s="93">
        <f t="shared" si="170"/>
        <v>1</v>
      </c>
      <c r="AE300" s="97">
        <f t="shared" si="182"/>
        <v>0</v>
      </c>
      <c r="AF300" s="12"/>
      <c r="AG300" s="12"/>
      <c r="AH300" s="12"/>
      <c r="AI300" s="12">
        <f t="shared" si="183"/>
        <v>0</v>
      </c>
      <c r="AJ300" s="83">
        <v>0</v>
      </c>
      <c r="AK300" s="12">
        <f t="shared" si="172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1"/>
        <v>0</v>
      </c>
      <c r="H301" s="34"/>
      <c r="I301" s="35"/>
      <c r="J301" s="40"/>
      <c r="K301" s="35">
        <f t="shared" ref="K301:K309" si="184">+J301*$E301</f>
        <v>0</v>
      </c>
      <c r="L301" s="40"/>
      <c r="M301" s="35">
        <f>+L301*$E301</f>
        <v>0</v>
      </c>
      <c r="N301" s="40"/>
      <c r="O301" s="35">
        <f t="shared" si="178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0"/>
        <v>0</v>
      </c>
      <c r="AB301" s="35"/>
      <c r="AC301" s="35"/>
      <c r="AD301" s="93">
        <f t="shared" si="170"/>
        <v>0</v>
      </c>
      <c r="AE301" s="97">
        <f t="shared" si="182"/>
        <v>1</v>
      </c>
      <c r="AF301" s="12"/>
      <c r="AG301" s="12"/>
      <c r="AH301" s="12"/>
      <c r="AI301" s="12">
        <f t="shared" si="183"/>
        <v>1</v>
      </c>
      <c r="AJ301" s="83">
        <v>1</v>
      </c>
      <c r="AK301" s="12">
        <f t="shared" si="172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1"/>
        <v>0</v>
      </c>
      <c r="H302" s="34"/>
      <c r="I302" s="35">
        <f>+H302*$E302</f>
        <v>0</v>
      </c>
      <c r="J302" s="40"/>
      <c r="K302" s="35">
        <f t="shared" si="184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9"/>
        <v>0</v>
      </c>
      <c r="X302" s="35"/>
      <c r="Y302" s="35"/>
      <c r="Z302" s="40"/>
      <c r="AA302" s="35">
        <f t="shared" si="180"/>
        <v>0</v>
      </c>
      <c r="AB302" s="35"/>
      <c r="AC302" s="35"/>
      <c r="AD302" s="93">
        <f t="shared" si="170"/>
        <v>1</v>
      </c>
      <c r="AE302" s="97">
        <f t="shared" si="182"/>
        <v>0</v>
      </c>
      <c r="AF302" s="12"/>
      <c r="AG302" s="12"/>
      <c r="AH302" s="12"/>
      <c r="AI302" s="12">
        <f t="shared" si="183"/>
        <v>0</v>
      </c>
      <c r="AJ302" s="83">
        <v>0</v>
      </c>
      <c r="AK302" s="12">
        <f t="shared" si="172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1"/>
        <v>0</v>
      </c>
      <c r="H303" s="34"/>
      <c r="I303" s="35"/>
      <c r="J303" s="40"/>
      <c r="K303" s="35">
        <f t="shared" si="184"/>
        <v>0</v>
      </c>
      <c r="L303" s="40"/>
      <c r="M303" s="35">
        <f>+L303*$E303</f>
        <v>0</v>
      </c>
      <c r="N303" s="40"/>
      <c r="O303" s="35">
        <f t="shared" si="178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0"/>
        <v>0</v>
      </c>
      <c r="AE303" s="97">
        <f t="shared" si="182"/>
        <v>1</v>
      </c>
      <c r="AF303" s="12"/>
      <c r="AG303" s="12"/>
      <c r="AH303" s="12"/>
      <c r="AI303" s="12">
        <f t="shared" si="183"/>
        <v>1</v>
      </c>
      <c r="AJ303" s="83">
        <v>1</v>
      </c>
      <c r="AK303" s="12">
        <f t="shared" si="172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1"/>
        <v>0</v>
      </c>
      <c r="H304" s="34"/>
      <c r="I304" s="35"/>
      <c r="J304" s="40"/>
      <c r="K304" s="35">
        <f t="shared" si="184"/>
        <v>0</v>
      </c>
      <c r="L304" s="40"/>
      <c r="M304" s="35">
        <f>+L304*$E304</f>
        <v>0</v>
      </c>
      <c r="N304" s="40"/>
      <c r="O304" s="35">
        <f t="shared" si="178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9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1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9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0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2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1"/>
        <v>0</v>
      </c>
      <c r="H306" s="34"/>
      <c r="I306" s="35"/>
      <c r="J306" s="40"/>
      <c r="K306" s="35">
        <f t="shared" si="184"/>
        <v>0</v>
      </c>
      <c r="L306" s="40"/>
      <c r="M306" s="35">
        <f>+L306*$E306</f>
        <v>0</v>
      </c>
      <c r="N306" s="40"/>
      <c r="O306" s="35">
        <f t="shared" si="178"/>
        <v>0</v>
      </c>
      <c r="P306" s="35"/>
      <c r="Q306" s="35"/>
      <c r="R306" s="40"/>
      <c r="S306" s="35">
        <f t="shared" ref="S306:S311" si="185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70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72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1"/>
        <v>0</v>
      </c>
      <c r="H307" s="34"/>
      <c r="I307" s="35">
        <f>+H307*$E307</f>
        <v>0</v>
      </c>
      <c r="J307" s="40"/>
      <c r="K307" s="35">
        <f t="shared" si="184"/>
        <v>0</v>
      </c>
      <c r="L307" s="40">
        <v>1</v>
      </c>
      <c r="M307" s="35">
        <f>+L307*$E307*0.8</f>
        <v>460000</v>
      </c>
      <c r="N307" s="40"/>
      <c r="O307" s="35">
        <f t="shared" si="178"/>
        <v>0</v>
      </c>
      <c r="P307" s="35"/>
      <c r="Q307" s="35"/>
      <c r="R307" s="40"/>
      <c r="S307" s="35">
        <f t="shared" si="185"/>
        <v>0</v>
      </c>
      <c r="T307" s="35"/>
      <c r="U307" s="35"/>
      <c r="V307" s="40"/>
      <c r="W307" s="35">
        <f t="shared" si="179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0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2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1"/>
        <v>0</v>
      </c>
      <c r="H308" s="34"/>
      <c r="I308" s="35"/>
      <c r="J308" s="40"/>
      <c r="K308" s="35">
        <f t="shared" si="184"/>
        <v>0</v>
      </c>
      <c r="L308" s="40"/>
      <c r="M308" s="35">
        <f t="shared" ref="M308:M333" si="186">+L308*$E308</f>
        <v>0</v>
      </c>
      <c r="N308" s="40"/>
      <c r="O308" s="35">
        <f t="shared" si="178"/>
        <v>0</v>
      </c>
      <c r="P308" s="35"/>
      <c r="Q308" s="35"/>
      <c r="R308" s="40"/>
      <c r="S308" s="35">
        <f t="shared" si="185"/>
        <v>0</v>
      </c>
      <c r="T308" s="35"/>
      <c r="U308" s="35"/>
      <c r="V308" s="40"/>
      <c r="W308" s="35">
        <f t="shared" si="179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70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72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1"/>
        <v>0</v>
      </c>
      <c r="H309" s="34"/>
      <c r="I309" s="35"/>
      <c r="J309" s="40"/>
      <c r="K309" s="35">
        <f t="shared" si="184"/>
        <v>0</v>
      </c>
      <c r="L309" s="40"/>
      <c r="M309" s="35">
        <f t="shared" si="186"/>
        <v>0</v>
      </c>
      <c r="N309" s="40"/>
      <c r="O309" s="35">
        <f t="shared" si="178"/>
        <v>0</v>
      </c>
      <c r="P309" s="35"/>
      <c r="Q309" s="35"/>
      <c r="R309" s="40"/>
      <c r="S309" s="35">
        <f t="shared" si="185"/>
        <v>0</v>
      </c>
      <c r="T309" s="35"/>
      <c r="U309" s="35"/>
      <c r="V309" s="40"/>
      <c r="W309" s="35">
        <f t="shared" si="179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1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5"/>
        <v>0</v>
      </c>
      <c r="T310" s="35"/>
      <c r="U310" s="35"/>
      <c r="V310" s="40"/>
      <c r="W310" s="35">
        <f t="shared" si="179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0"/>
        <v>1</v>
      </c>
      <c r="AE310" s="97">
        <f t="shared" ref="AE310:AE315" si="187">100%-AD310</f>
        <v>0</v>
      </c>
      <c r="AF310" s="12"/>
      <c r="AG310" s="12"/>
      <c r="AH310" s="12"/>
      <c r="AI310" s="12">
        <f t="shared" ref="AI310:AI315" si="188">100%-AD310</f>
        <v>0</v>
      </c>
      <c r="AJ310" s="83">
        <v>0</v>
      </c>
      <c r="AK310" s="12">
        <f t="shared" si="172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1"/>
        <v>0</v>
      </c>
      <c r="H311" s="34"/>
      <c r="I311" s="35"/>
      <c r="J311" s="40"/>
      <c r="K311" s="35">
        <f t="shared" ref="K311:K317" si="189">+J311*$E311</f>
        <v>0</v>
      </c>
      <c r="L311" s="40"/>
      <c r="M311" s="35">
        <f t="shared" si="186"/>
        <v>0</v>
      </c>
      <c r="N311" s="40"/>
      <c r="O311" s="35">
        <f t="shared" si="178"/>
        <v>0</v>
      </c>
      <c r="P311" s="35"/>
      <c r="Q311" s="35"/>
      <c r="R311" s="40"/>
      <c r="S311" s="35">
        <f t="shared" si="185"/>
        <v>0</v>
      </c>
      <c r="T311" s="35"/>
      <c r="U311" s="35"/>
      <c r="V311" s="40"/>
      <c r="W311" s="35">
        <f t="shared" si="179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0"/>
        <v>0</v>
      </c>
      <c r="AE311" s="97">
        <f t="shared" si="187"/>
        <v>1</v>
      </c>
      <c r="AF311" s="12"/>
      <c r="AG311" s="12"/>
      <c r="AH311" s="12"/>
      <c r="AI311" s="12">
        <f t="shared" si="188"/>
        <v>1</v>
      </c>
      <c r="AJ311" s="83">
        <v>1</v>
      </c>
      <c r="AK311" s="12">
        <f t="shared" si="172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1"/>
        <v>0</v>
      </c>
      <c r="H312" s="34"/>
      <c r="I312" s="87"/>
      <c r="J312" s="84"/>
      <c r="K312" s="87">
        <f t="shared" si="189"/>
        <v>0</v>
      </c>
      <c r="L312" s="84"/>
      <c r="M312" s="87">
        <f t="shared" si="186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9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0"/>
        <v>1</v>
      </c>
      <c r="AE312" s="99">
        <f t="shared" si="187"/>
        <v>0</v>
      </c>
      <c r="AF312" s="88"/>
      <c r="AG312" s="88"/>
      <c r="AH312" s="88"/>
      <c r="AI312" s="88">
        <f t="shared" si="188"/>
        <v>0</v>
      </c>
      <c r="AJ312" s="88">
        <v>1</v>
      </c>
      <c r="AK312" s="88">
        <f t="shared" si="172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1"/>
        <v>0</v>
      </c>
      <c r="H313" s="34"/>
      <c r="I313" s="35"/>
      <c r="J313" s="40"/>
      <c r="K313" s="35">
        <f t="shared" si="189"/>
        <v>0</v>
      </c>
      <c r="L313" s="40"/>
      <c r="M313" s="35">
        <f t="shared" si="186"/>
        <v>0</v>
      </c>
      <c r="N313" s="40"/>
      <c r="O313" s="35">
        <f t="shared" si="178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9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0"/>
        <v>0.9</v>
      </c>
      <c r="AE313" s="97">
        <f t="shared" si="187"/>
        <v>9.9999999999999978E-2</v>
      </c>
      <c r="AF313" s="12"/>
      <c r="AG313" s="12"/>
      <c r="AH313" s="12"/>
      <c r="AI313" s="12">
        <f t="shared" si="188"/>
        <v>9.9999999999999978E-2</v>
      </c>
      <c r="AJ313" s="83">
        <v>1</v>
      </c>
      <c r="AK313" s="12">
        <f t="shared" si="172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1"/>
        <v>0</v>
      </c>
      <c r="H314" s="34"/>
      <c r="I314" s="35"/>
      <c r="J314" s="40"/>
      <c r="K314" s="35">
        <f t="shared" si="189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9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0"/>
        <v>1</v>
      </c>
      <c r="AE314" s="97">
        <f t="shared" si="187"/>
        <v>0</v>
      </c>
      <c r="AF314" s="12"/>
      <c r="AG314" s="12"/>
      <c r="AH314" s="12"/>
      <c r="AI314" s="12">
        <f t="shared" si="188"/>
        <v>0</v>
      </c>
      <c r="AJ314" s="83">
        <v>0</v>
      </c>
      <c r="AK314" s="12">
        <f t="shared" si="172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1"/>
        <v>0</v>
      </c>
      <c r="H315" s="34"/>
      <c r="I315" s="35"/>
      <c r="J315" s="40"/>
      <c r="K315" s="35">
        <f t="shared" si="189"/>
        <v>0</v>
      </c>
      <c r="L315" s="40"/>
      <c r="M315" s="35">
        <f t="shared" si="186"/>
        <v>0</v>
      </c>
      <c r="N315" s="40"/>
      <c r="O315" s="35">
        <f t="shared" si="178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9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70"/>
        <v>0</v>
      </c>
      <c r="AE315" s="97">
        <f t="shared" si="187"/>
        <v>1</v>
      </c>
      <c r="AF315" s="12"/>
      <c r="AG315" s="12"/>
      <c r="AH315" s="12"/>
      <c r="AI315" s="12">
        <f t="shared" si="188"/>
        <v>1</v>
      </c>
      <c r="AJ315" s="83">
        <v>1</v>
      </c>
      <c r="AK315" s="12">
        <f t="shared" si="172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1"/>
        <v>0</v>
      </c>
      <c r="H316" s="34"/>
      <c r="I316" s="35"/>
      <c r="J316" s="40"/>
      <c r="K316" s="35">
        <f t="shared" si="189"/>
        <v>0</v>
      </c>
      <c r="L316" s="40"/>
      <c r="M316" s="35">
        <f t="shared" si="186"/>
        <v>0</v>
      </c>
      <c r="N316" s="40"/>
      <c r="O316" s="35">
        <f t="shared" si="178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9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1"/>
        <v>0</v>
      </c>
      <c r="H317" s="34"/>
      <c r="I317" s="35"/>
      <c r="J317" s="40"/>
      <c r="K317" s="35">
        <f t="shared" si="189"/>
        <v>0</v>
      </c>
      <c r="L317" s="40"/>
      <c r="M317" s="35">
        <f t="shared" si="186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9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0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2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1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9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0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2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1"/>
        <v>0</v>
      </c>
      <c r="H319" s="34"/>
      <c r="I319" s="35"/>
      <c r="J319" s="40"/>
      <c r="K319" s="35">
        <f t="shared" ref="K319:K333" si="190">+J319*$E319</f>
        <v>0</v>
      </c>
      <c r="L319" s="40"/>
      <c r="M319" s="35">
        <f t="shared" si="186"/>
        <v>0</v>
      </c>
      <c r="N319" s="40"/>
      <c r="O319" s="35">
        <f t="shared" si="178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9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0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2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1"/>
        <v>0</v>
      </c>
      <c r="H320" s="34"/>
      <c r="I320" s="35"/>
      <c r="J320" s="40"/>
      <c r="K320" s="35">
        <f t="shared" si="190"/>
        <v>0</v>
      </c>
      <c r="L320" s="40"/>
      <c r="M320" s="35">
        <f t="shared" si="186"/>
        <v>0</v>
      </c>
      <c r="N320" s="40"/>
      <c r="O320" s="35">
        <f t="shared" si="178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9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0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2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1"/>
        <v>0</v>
      </c>
      <c r="H321" s="34"/>
      <c r="I321" s="35"/>
      <c r="J321" s="40"/>
      <c r="K321" s="35">
        <f t="shared" si="190"/>
        <v>0</v>
      </c>
      <c r="L321" s="40"/>
      <c r="M321" s="35">
        <f t="shared" si="186"/>
        <v>0</v>
      </c>
      <c r="N321" s="40"/>
      <c r="O321" s="35">
        <f t="shared" si="178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9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1"/>
        <v>0</v>
      </c>
      <c r="H322" s="34"/>
      <c r="I322" s="35"/>
      <c r="J322" s="40"/>
      <c r="K322" s="35">
        <f t="shared" si="190"/>
        <v>0</v>
      </c>
      <c r="L322" s="40"/>
      <c r="M322" s="35">
        <f t="shared" si="186"/>
        <v>0</v>
      </c>
      <c r="N322" s="40"/>
      <c r="O322" s="35">
        <f t="shared" si="178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0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2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1"/>
        <v>0</v>
      </c>
      <c r="H323" s="34"/>
      <c r="I323" s="35"/>
      <c r="J323" s="40"/>
      <c r="K323" s="35">
        <f t="shared" si="190"/>
        <v>0</v>
      </c>
      <c r="L323" s="40"/>
      <c r="M323" s="35">
        <f t="shared" si="186"/>
        <v>0</v>
      </c>
      <c r="N323" s="40"/>
      <c r="O323" s="35">
        <f t="shared" si="178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9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0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2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1"/>
        <v>0</v>
      </c>
      <c r="H324" s="34"/>
      <c r="I324" s="35"/>
      <c r="J324" s="40"/>
      <c r="K324" s="35">
        <f t="shared" si="190"/>
        <v>0</v>
      </c>
      <c r="L324" s="40"/>
      <c r="M324" s="35">
        <f t="shared" si="186"/>
        <v>0</v>
      </c>
      <c r="N324" s="40"/>
      <c r="O324" s="35">
        <f t="shared" si="178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9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0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2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1"/>
        <v>0</v>
      </c>
      <c r="H325" s="34"/>
      <c r="I325" s="35"/>
      <c r="J325" s="40"/>
      <c r="K325" s="35">
        <f t="shared" si="190"/>
        <v>0</v>
      </c>
      <c r="L325" s="40"/>
      <c r="M325" s="35">
        <f t="shared" si="186"/>
        <v>0</v>
      </c>
      <c r="N325" s="40"/>
      <c r="O325" s="35">
        <f t="shared" si="178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9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0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2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1"/>
        <v>0</v>
      </c>
      <c r="H326" s="34"/>
      <c r="I326" s="35"/>
      <c r="J326" s="40"/>
      <c r="K326" s="35">
        <f t="shared" si="190"/>
        <v>0</v>
      </c>
      <c r="L326" s="40"/>
      <c r="M326" s="35">
        <f t="shared" si="186"/>
        <v>0</v>
      </c>
      <c r="N326" s="40"/>
      <c r="O326" s="35">
        <f t="shared" si="178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9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1"/>
        <v>0</v>
      </c>
      <c r="H327" s="34"/>
      <c r="I327" s="35"/>
      <c r="J327" s="40"/>
      <c r="K327" s="35">
        <f t="shared" si="190"/>
        <v>0</v>
      </c>
      <c r="L327" s="40"/>
      <c r="M327" s="35">
        <f t="shared" si="186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0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2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1"/>
        <v>0</v>
      </c>
      <c r="H328" s="34"/>
      <c r="I328" s="35"/>
      <c r="J328" s="40"/>
      <c r="K328" s="35">
        <f t="shared" si="190"/>
        <v>0</v>
      </c>
      <c r="L328" s="40"/>
      <c r="M328" s="35">
        <f t="shared" si="186"/>
        <v>0</v>
      </c>
      <c r="N328" s="40"/>
      <c r="O328" s="35">
        <f t="shared" si="178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9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1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2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2">+F329*E329</f>
        <v>0</v>
      </c>
      <c r="H329" s="34"/>
      <c r="I329" s="35"/>
      <c r="J329" s="40"/>
      <c r="K329" s="35">
        <f t="shared" si="190"/>
        <v>0</v>
      </c>
      <c r="L329" s="40"/>
      <c r="M329" s="35">
        <f t="shared" si="186"/>
        <v>0</v>
      </c>
      <c r="N329" s="40"/>
      <c r="O329" s="35">
        <f t="shared" si="178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9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2"/>
        <v>0</v>
      </c>
      <c r="H330" s="34"/>
      <c r="I330" s="35"/>
      <c r="J330" s="40"/>
      <c r="K330" s="35">
        <f t="shared" si="190"/>
        <v>0</v>
      </c>
      <c r="L330" s="40"/>
      <c r="M330" s="35">
        <f t="shared" si="186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1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3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2"/>
        <v>0</v>
      </c>
      <c r="H331" s="34"/>
      <c r="I331" s="35"/>
      <c r="J331" s="40"/>
      <c r="K331" s="35">
        <f t="shared" si="190"/>
        <v>0</v>
      </c>
      <c r="L331" s="40"/>
      <c r="M331" s="35">
        <f t="shared" si="186"/>
        <v>0</v>
      </c>
      <c r="N331" s="40"/>
      <c r="O331" s="35">
        <f t="shared" si="178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9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1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3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2"/>
        <v>0</v>
      </c>
      <c r="H332" s="34"/>
      <c r="I332" s="35"/>
      <c r="J332" s="40"/>
      <c r="K332" s="35">
        <f t="shared" si="190"/>
        <v>0</v>
      </c>
      <c r="L332" s="40"/>
      <c r="M332" s="35">
        <f t="shared" si="186"/>
        <v>0</v>
      </c>
      <c r="N332" s="40"/>
      <c r="O332" s="35">
        <f t="shared" si="178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9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1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2"/>
        <v>0</v>
      </c>
      <c r="H333" s="34"/>
      <c r="I333" s="35"/>
      <c r="J333" s="40"/>
      <c r="K333" s="35">
        <f t="shared" si="190"/>
        <v>0</v>
      </c>
      <c r="L333" s="40"/>
      <c r="M333" s="35">
        <f t="shared" si="186"/>
        <v>0</v>
      </c>
      <c r="N333" s="40"/>
      <c r="O333" s="35">
        <f t="shared" si="178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9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1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3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21589872.29411</v>
      </c>
      <c r="R336" s="57"/>
      <c r="S336" s="60">
        <f>SUM(S7:S335)</f>
        <v>26618774.672500003</v>
      </c>
      <c r="T336" s="60"/>
      <c r="U336" s="60">
        <f>SUM(U7:U335)</f>
        <v>20949580.167500004</v>
      </c>
      <c r="V336" s="57"/>
      <c r="W336" s="60">
        <f>SUM(W7:W335)</f>
        <v>26622683.512499999</v>
      </c>
      <c r="X336" s="60"/>
      <c r="Y336" s="60">
        <f>SUM(Y7:Y335)</f>
        <v>10239691.9465</v>
      </c>
      <c r="Z336" s="57"/>
      <c r="AA336" s="60">
        <f>SUM(AA7:AA335)</f>
        <v>26618775.442500003</v>
      </c>
      <c r="AB336" s="60"/>
      <c r="AC336" s="60">
        <f>SUM(AC7:AC335)</f>
        <v>11027923.782499999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09" t="s">
        <v>261</v>
      </c>
      <c r="C338" s="110"/>
      <c r="D338" s="110"/>
      <c r="E338" s="111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2" t="s">
        <v>263</v>
      </c>
      <c r="C339" s="113"/>
      <c r="D339" s="113"/>
      <c r="E339" s="114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2" t="s">
        <v>264</v>
      </c>
      <c r="C340" s="113"/>
      <c r="D340" s="113"/>
      <c r="E340" s="114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2" t="s">
        <v>265</v>
      </c>
      <c r="C341" s="113"/>
      <c r="D341" s="113"/>
      <c r="E341" s="114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2" t="s">
        <v>266</v>
      </c>
      <c r="C342" s="113"/>
      <c r="D342" s="113"/>
      <c r="E342" s="114"/>
      <c r="F342" s="69" t="s">
        <v>262</v>
      </c>
      <c r="G342" s="70">
        <f>Q336</f>
        <v>21589872.29411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2" t="s">
        <v>267</v>
      </c>
      <c r="C343" s="113"/>
      <c r="D343" s="113"/>
      <c r="E343" s="114"/>
      <c r="F343" s="69" t="s">
        <v>262</v>
      </c>
      <c r="G343" s="70">
        <f>U336</f>
        <v>20949580.167500004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2" t="s">
        <v>268</v>
      </c>
      <c r="C344" s="113"/>
      <c r="D344" s="113"/>
      <c r="E344" s="114"/>
      <c r="F344" s="69" t="s">
        <v>262</v>
      </c>
      <c r="G344" s="70">
        <f>Y336</f>
        <v>10239691.9465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8" t="s">
        <v>269</v>
      </c>
      <c r="C345" s="119"/>
      <c r="D345" s="119"/>
      <c r="E345" s="120"/>
      <c r="F345" s="76" t="s">
        <v>262</v>
      </c>
      <c r="G345" s="77">
        <f>AC336</f>
        <v>11027923.782499999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1" t="s">
        <v>270</v>
      </c>
      <c r="C346" s="110"/>
      <c r="D346" s="110"/>
      <c r="E346" s="111"/>
      <c r="F346" s="78" t="s">
        <v>262</v>
      </c>
      <c r="G346" s="79">
        <f>SUM(G338:G345)</f>
        <v>170282167.51860002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5" t="s">
        <v>274</v>
      </c>
      <c r="C347" s="116"/>
      <c r="D347" s="116"/>
      <c r="E347" s="117"/>
      <c r="F347" s="80" t="s">
        <v>262</v>
      </c>
      <c r="G347" s="82">
        <f>G346/E336</f>
        <v>0.79963375248579249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2025-04-21T05:22:11Z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